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'стр.1'!$A$1:$DF$173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<sst xmlns="http://schemas.openxmlformats.org/spreadsheetml/2006/main" count="900" uniqueCount="468">
  <si>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</si>
  <si>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</si>
  <si>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</si>
  <si>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</si>
  <si>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</si>
  <si>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</si>
  <si>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</si>
  <si>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</si>
  <si>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</si>
  <si>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</si>
  <si>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</si>
  <si>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</si>
  <si>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</si>
  <si>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</si>
  <si>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</si>
  <si>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</si>
  <si>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</si>
  <si>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</si>
  <si>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</si>
  <si>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</si>
  <si>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</si>
  <si>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</si>
  <si>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</si>
  <si>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</si>
  <si>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</si>
  <si>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</si>
  <si>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</si>
  <si>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</si>
  <si>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</si>
  <si>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</si>
  <si>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</si>
  <si>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</si>
  <si>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</si>
  <si>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</si>
  <si>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</si>
  <si>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</si>
  <si>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</si>
  <si>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</si>
  <si>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</si>
  <si>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</si>
  <si>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</si>
  <si>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</si>
  <si>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</si>
  <si>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</si>
  <si>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</si>
  <si>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</si>
  <si>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</si>
  <si>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</si>
  <si>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</si>
  <si>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</si>
  <si>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</si>
  <si>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</si>
  <si>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</si>
  <si>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</si>
  <si>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</si>
  <si>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</si>
  <si>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</si>
  <si>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</si>
  <si>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</si>
  <si>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</si>
  <si>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</si>
  <si>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</si>
  <si>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</si>
  <si>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</si>
  <si>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</si>
  <si>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</si>
  <si>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</si>
  <si>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</si>
  <si>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</si>
  <si>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</si>
  <si>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</si>
  <si>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</si>
  <si>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</si>
  <si>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</si>
  <si>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</si>
  <si>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</si>
  <si>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</si>
  <si>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</si>
  <si>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</si>
  <si>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</si>
  <si>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</si>
  <si>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</si>
  <si>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</si>
  <si>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</si>
  <si>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</si>
  <si>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</si>
  <si>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</si>
  <si>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</si>
  <si>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</si>
  <si>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</si>
  <si>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</si>
  <si>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</si>
  <si>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</si>
  <si>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</si>
  <si>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</si>
  <si>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</si>
  <si>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</si>
  <si>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</si>
  <si>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</si>
  <si>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</si>
  <si>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</si>
  <si>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</si>
  <si>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</si>
  <si>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</si>
  <si>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</si>
  <si>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</si>
  <si>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</si>
  <si>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</si>
  <si>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</si>
  <si>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</si>
  <si>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</si>
  <si>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</si>
  <si>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</si>
  <si>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</si>
  <si>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</si>
  <si>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</si>
  <si>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</si>
  <si>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</si>
  <si>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</si>
  <si>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</si>
  <si>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</si>
  <si>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</si>
  <si>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</si>
  <si>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</si>
  <si>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</si>
  <si>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</si>
  <si>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</si>
  <si>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</si>
  <si>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</si>
  <si>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</si>
  <si>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</si>
  <si>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</si>
  <si>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</si>
  <si>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</si>
  <si>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</si>
  <si>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</si>
  <si>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</si>
  <si>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</si>
  <si>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</si>
  <si>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</si>
  <si>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</si>
  <si>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</si>
  <si>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</si>
  <si>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</si>
  <si>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</si>
  <si>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</si>
  <si>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</si>
  <si>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</si>
  <si>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</si>
  <si>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</si>
  <si>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</si>
  <si>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</si>
  <si>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</si>
  <si>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</si>
  <si>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</si>
  <si>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</si>
  <si>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</si>
  <si>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</si>
  <si>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</si>
  <si>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</si>
  <si>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</si>
  <si>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</si>
  <si>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</si>
  <si>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</si>
  <si>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</si>
  <si>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</si>
  <si>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</si>
  <si>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</si>
  <si>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</si>
  <si>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</si>
  <si>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</si>
  <si>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</si>
  <si>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</si>
  <si>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</si>
  <si>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</si>
  <si>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</si>
  <si>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</si>
  <si>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</si>
  <si>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</si>
  <si>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</si>
  <si>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</si>
  <si>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</si>
  <si>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</si>
  <si>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</si>
  <si>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</si>
  <si>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</si>
  <si>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</si>
  <si>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</si>
  <si>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</si>
  <si>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</si>
  <si>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</si>
  <si>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</si>
  <si>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</si>
  <si>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</si>
  <si>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</si>
  <si>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</si>
  <si>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</si>
  <si>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</si>
  <si>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</si>
  <si>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</si>
  <si>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</si>
  <si>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</si>
  <si>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</si>
  <si>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</si>
  <si>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</si>
  <si>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</si>
  <si>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</si>
  <si>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</si>
  <si>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</si>
  <si>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</si>
  <si>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</si>
  <si>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</si>
  <si>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</si>
  <si>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</si>
  <si>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</si>
  <si>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</si>
  <si>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</si>
  <si>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</si>
  <si>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</si>
  <si>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</si>
  <si>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</si>
  <si>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</si>
  <si>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</si>
  <si>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</si>
  <si>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</si>
  <si>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</si>
  <si>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</si>
  <si>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</si>
  <si>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</si>
  <si>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</si>
  <si>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</si>
  <si>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</si>
  <si>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</si>
  <si>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</si>
  <si>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</si>
  <si>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</si>
  <si>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</si>
  <si>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</si>
  <si>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</si>
  <si>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</si>
  <si>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</si>
  <si>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</si>
  <si>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</si>
  <si>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</si>
  <si>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</si>
  <si>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</si>
  <si>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</si>
  <si>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</si>
  <si>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</si>
  <si>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</si>
  <si>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</si>
  <si>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</si>
  <si>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</si>
  <si>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</si>
  <si>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</si>
  <si>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</si>
  <si>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</si>
  <si>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</si>
  <si>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</si>
  <si>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</si>
  <si>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</si>
  <si>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</si>
  <si>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</si>
  <si>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</si>
  <si>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</si>
  <si>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</si>
  <si>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</si>
  <si>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</si>
  <si>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</si>
  <si>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</si>
  <si>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</si>
  <si>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</si>
  <si>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</si>
  <si>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</si>
  <si>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</si>
  <si>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</si>
  <si>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</si>
  <si>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</si>
  <si>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</si>
  <si>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</si>
  <si>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</si>
  <si>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</si>
  <si>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</si>
  <si>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</si>
  <si>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</si>
  <si>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</si>
  <si>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</si>
  <si>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</si>
  <si>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</si>
  <si>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</si>
  <si>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</si>
  <si>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</si>
  <si>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</si>
  <si>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</si>
  <si>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</si>
  <si>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</si>
  <si>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</si>
  <si>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</si>
  <si>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</si>
  <si>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</si>
  <si>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</si>
  <si>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</si>
  <si>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</si>
  <si>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</si>
  <si>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</si>
  <si>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</si>
  <si>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</si>
  <si>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</si>
  <si>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</si>
  <si>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</si>
  <si>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</si>
  <si>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</si>
  <si>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</si>
  <si>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</si>
  <si>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</si>
  <si>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</si>
  <si>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</si>
  <si>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</si>
  <si>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</si>
  <si>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</si>
  <si>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</si>
  <si>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</si>
  <si>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</si>
  <si>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</si>
  <si>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</si>
  <si>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</si>
  <si>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</si>
  <si>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</si>
  <si>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</si>
  <si>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</si>
  <si>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</si>
  <si>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</si>
  <si>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</si>
  <si>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</si>
  <si>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</si>
  <si>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</si>
  <si>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</si>
  <si>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</si>
  <si>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</si>
  <si>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</si>
  <si>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</si>
  <si>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</si>
  <si>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</si>
  <si>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</si>
  <si>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</si>
  <si>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</si>
  <si>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</si>
  <si>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</si>
  <si>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</si>
  <si>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</si>
  <si>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</si>
  <si>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</si>
  <si>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</si>
  <si>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</si>
  <si>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</si>
  <si>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</si>
  <si>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</si>
  <si>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</si>
  <si>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</si>
  <si>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</si>
  <si>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</si>
  <si>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</si>
  <si>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</si>
  <si>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</si>
  <si>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</si>
  <si>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</si>
  <si>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</si>
  <si>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</si>
  <si>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</si>
  <si>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</si>
  <si>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</si>
  <si>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</si>
  <si>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</si>
  <si>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</si>
  <si>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</si>
  <si>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</si>
  <si>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</si>
  <si>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</si>
  <si>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</si>
  <si>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</si>
  <si>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</si>
  <si>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</si>
  <si>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</si>
  <si>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</si>
  <si>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</si>
  <si>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</si>
  <si>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</si>
  <si>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</si>
  <si>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</si>
  <si>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</si>
  <si>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</si>
  <si>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</si>
  <si>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</si>
  <si>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</si>
  <si>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</si>
  <si>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</si>
  <si>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</si>
  <si>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</si>
  <si>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</si>
  <si>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</si>
  <si>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</si>
  <si>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</si>
  <si>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</si>
  <si>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</si>
  <si>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</si>
  <si>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</si>
  <si>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</si>
  <si>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</si>
  <si>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</si>
  <si>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</si>
  <si>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</si>
  <si>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</si>
  <si>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</si>
  <si>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</si>
  <si>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</si>
  <si>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</si>
  <si>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</si>
  <si>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</si>
  <si>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</si>
  <si>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</si>
  <si>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</si>
  <si>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</si>
  <si>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</si>
  <si>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</si>
  <si>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</si>
  <si>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</si>
  <si>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</si>
  <si>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</si>
  <si>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</si>
  <si>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</si>
  <si>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</si>
  <si>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</si>
  <si>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</si>
  <si>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</si>
  <si>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</si>
  <si>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</si>
  <si>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</si>
  <si>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</si>
  <si>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</si>
  <si>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</si>
  <si>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</si>
  <si>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</si>
  <si>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</si>
  <si>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</si>
  <si>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</si>
  <si>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</si>
  <si>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</si>
  <si>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</si>
  <si>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</si>
  <si>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</si>
  <si>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</si>
  <si>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</si>
  <si>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</si>
  <si>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</si>
  <si>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</si>
  <si>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</si>
  <si>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</si>
  <si>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</si>
  <si>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</si>
  <si>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</si>
  <si>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</si>
  <si>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</si>
  <si>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</si>
  <si>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</si>
  <si>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ноября</t>
  </si>
  <si>
    <t>декабря</t>
  </si>
  <si>
    <t>01.12.2022</t>
  </si>
  <si>
    <t>182 1 01 02080 01 3000 110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</si>
</sst>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7" fillId="34" borderId="14" xfId="0" applyNumberFormat="1" applyFont="1" applyFill="1" applyBorder="1" applyAlignment="1">
      <alignment horizontal="center" wrapText="1"/>
    </xf>
    <xf numFmtId="4" fontId="17" fillId="34" borderId="15" xfId="0" applyNumberFormat="1" applyFont="1" applyFill="1" applyBorder="1" applyAlignment="1">
      <alignment horizontal="center" wrapText="1"/>
    </xf>
    <xf numFmtId="4" fontId="17" fillId="34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6" fillId="33" borderId="13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4" fontId="16" fillId="36" borderId="15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20" xfId="0" applyNumberFormat="1" applyFont="1" applyFill="1" applyBorder="1" applyAlignment="1">
      <alignment horizontal="center" wrapText="1"/>
    </xf>
    <xf numFmtId="49" fontId="7" fillId="36" borderId="15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7" fillId="36" borderId="14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5" borderId="14" xfId="0" applyNumberFormat="1" applyFont="1" applyFill="1" applyBorder="1" applyAlignment="1">
      <alignment horizontal="center" wrapText="1"/>
    </xf>
    <xf numFmtId="4" fontId="17" fillId="35" borderId="15" xfId="0" applyNumberFormat="1" applyFont="1" applyFill="1" applyBorder="1" applyAlignment="1">
      <alignment horizontal="center" wrapText="1"/>
    </xf>
    <xf numFmtId="4" fontId="17" fillId="37" borderId="16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2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" fontId="17" fillId="35" borderId="19" xfId="0" applyNumberFormat="1" applyFont="1" applyFill="1" applyBorder="1" applyAlignment="1">
      <alignment horizontal="center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9" fontId="14" fillId="0" borderId="13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35" borderId="13" xfId="0" applyNumberFormat="1" applyFont="1" applyFill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17" fillId="35" borderId="14" xfId="0" applyNumberFormat="1" applyFont="1" applyFill="1" applyBorder="1" applyAlignment="1">
      <alignment horizontal="center"/>
    </xf>
    <xf numFmtId="4" fontId="17" fillId="35" borderId="15" xfId="0" applyNumberFormat="1" applyFont="1" applyFill="1" applyBorder="1" applyAlignment="1">
      <alignment horizontal="center"/>
    </xf>
    <xf numFmtId="4" fontId="17" fillId="35" borderId="19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" fontId="17" fillId="38" borderId="21" xfId="0" applyNumberFormat="1" applyFont="1" applyFill="1" applyBorder="1" applyAlignment="1">
      <alignment horizontal="center"/>
    </xf>
    <xf numFmtId="4" fontId="17" fillId="38" borderId="22" xfId="0" applyNumberFormat="1" applyFont="1" applyFill="1" applyBorder="1" applyAlignment="1">
      <alignment horizontal="center"/>
    </xf>
    <xf numFmtId="4" fontId="17" fillId="38" borderId="23" xfId="0" applyNumberFormat="1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7" fillId="0" borderId="34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7" fillId="0" borderId="21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6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3"/>
  <sheetViews>
    <sheetView view="pageBreakPreview" zoomScaleSheetLayoutView="100" zoomScalePageLayoutView="0" workbookViewId="0" topLeftCell="A1">
      <selection activeCell="BC147" sqref="BC147:BV147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6" t="s">
        <v>81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</row>
    <row r="2" spans="20:110" ht="20.25" customHeight="1" thickBot="1">
      <c r="T2" s="175" t="s">
        <v>311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O2" s="111" t="s">
        <v>288</v>
      </c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3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1" t="s">
        <v>240</v>
      </c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O3" s="150" t="s">
        <v>312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21" t="s">
        <v>292</v>
      </c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47" t="s">
        <v>465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6">
        <v>20</v>
      </c>
      <c r="BO4" s="176"/>
      <c r="BP4" s="176"/>
      <c r="BQ4" s="176"/>
      <c r="BR4" s="177" t="s">
        <v>233</v>
      </c>
      <c r="BS4" s="177"/>
      <c r="BT4" s="177"/>
      <c r="BU4" s="22" t="s">
        <v>293</v>
      </c>
      <c r="CD4" s="121" t="s">
        <v>289</v>
      </c>
      <c r="CE4" s="121"/>
      <c r="CF4" s="121"/>
      <c r="CG4" s="121"/>
      <c r="CH4" s="121"/>
      <c r="CI4" s="121"/>
      <c r="CJ4" s="121"/>
      <c r="CK4" s="121"/>
      <c r="CL4" s="121"/>
      <c r="CM4" s="121"/>
      <c r="CO4" s="153" t="s">
        <v>466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379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21" t="s">
        <v>290</v>
      </c>
      <c r="CE5" s="121"/>
      <c r="CF5" s="121"/>
      <c r="CG5" s="121"/>
      <c r="CH5" s="121"/>
      <c r="CI5" s="121"/>
      <c r="CJ5" s="121"/>
      <c r="CK5" s="121"/>
      <c r="CL5" s="121"/>
      <c r="CM5" s="121"/>
      <c r="CO5" s="153" t="s">
        <v>387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380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389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21" t="s">
        <v>381</v>
      </c>
      <c r="CE6" s="121"/>
      <c r="CF6" s="121"/>
      <c r="CG6" s="121"/>
      <c r="CH6" s="121"/>
      <c r="CI6" s="121"/>
      <c r="CJ6" s="121"/>
      <c r="CK6" s="121"/>
      <c r="CL6" s="121"/>
      <c r="CM6" s="121"/>
      <c r="CO6" s="153" t="s">
        <v>388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382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208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21" t="s">
        <v>430</v>
      </c>
      <c r="CE7" s="121"/>
      <c r="CF7" s="121"/>
      <c r="CG7" s="121"/>
      <c r="CH7" s="121"/>
      <c r="CI7" s="121"/>
      <c r="CJ7" s="121"/>
      <c r="CK7" s="121"/>
      <c r="CL7" s="121"/>
      <c r="CM7" s="121"/>
      <c r="CO7" s="153" t="s">
        <v>82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83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319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O9" s="163" t="s">
        <v>291</v>
      </c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5"/>
    </row>
    <row r="10" spans="1:110" ht="23.25" customHeight="1">
      <c r="A10" s="161" t="s">
        <v>313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</row>
    <row r="11" spans="1:110" ht="48" customHeight="1">
      <c r="A11" s="132" t="s">
        <v>281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 t="s">
        <v>282</v>
      </c>
      <c r="AD11" s="133"/>
      <c r="AE11" s="133"/>
      <c r="AF11" s="133"/>
      <c r="AG11" s="133"/>
      <c r="AH11" s="133"/>
      <c r="AI11" s="133" t="s">
        <v>385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 t="s">
        <v>320</v>
      </c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 t="s">
        <v>283</v>
      </c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 t="s">
        <v>284</v>
      </c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62"/>
    </row>
    <row r="12" spans="1:110" s="26" customFormat="1" ht="18" customHeight="1" thickBot="1">
      <c r="A12" s="132">
        <v>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5"/>
    </row>
    <row r="13" spans="1:111" s="21" customFormat="1" ht="24" customHeight="1">
      <c r="A13" s="125" t="s">
        <v>314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142" t="s">
        <v>286</v>
      </c>
      <c r="AD13" s="143"/>
      <c r="AE13" s="143"/>
      <c r="AF13" s="143"/>
      <c r="AG13" s="143"/>
      <c r="AH13" s="144"/>
      <c r="AI13" s="146" t="s">
        <v>287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4"/>
      <c r="BC13" s="114">
        <f>SUM(BC15+BC143)</f>
        <v>13209974.09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BW15+BW143</f>
        <v>12595849.68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74">
        <f>BC13-BW13</f>
        <v>614124.4100000001</v>
      </c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6"/>
      <c r="DG13" s="28"/>
    </row>
    <row r="14" spans="1:110" ht="12.75" customHeight="1">
      <c r="A14" s="44" t="s">
        <v>285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122"/>
      <c r="AD14" s="106"/>
      <c r="AE14" s="106"/>
      <c r="AF14" s="106"/>
      <c r="AG14" s="106"/>
      <c r="AH14" s="107"/>
      <c r="AI14" s="105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7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103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103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68" t="s">
        <v>424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135" t="s">
        <v>286</v>
      </c>
      <c r="AD15" s="136"/>
      <c r="AE15" s="136"/>
      <c r="AF15" s="136"/>
      <c r="AG15" s="136"/>
      <c r="AH15" s="137"/>
      <c r="AI15" s="157" t="s">
        <v>372</v>
      </c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7"/>
      <c r="BC15" s="117">
        <f>BC16+BC35+BC75+BC92+BC103+BC41+BC114+BC121</f>
        <v>9543774.09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17">
        <f>BW16+BW41+BW75+BW103+BW114+BW92+BW121+BW134</f>
        <v>9101762.28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9"/>
      <c r="CO15" s="97">
        <f>BC15-BW15</f>
        <v>442011.8100000005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120"/>
    </row>
    <row r="16" spans="1:111" ht="39" customHeight="1">
      <c r="A16" s="89" t="s">
        <v>322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0"/>
      <c r="AC16" s="129" t="s">
        <v>286</v>
      </c>
      <c r="AD16" s="130"/>
      <c r="AE16" s="130"/>
      <c r="AF16" s="130"/>
      <c r="AG16" s="130"/>
      <c r="AH16" s="131"/>
      <c r="AI16" s="134" t="s">
        <v>137</v>
      </c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/>
      <c r="BC16" s="108">
        <f>SUM(BC17)</f>
        <v>1128800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56"/>
      <c r="BW16" s="108">
        <f>BW17</f>
        <v>1514953.94</v>
      </c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56"/>
      <c r="CO16" s="108">
        <f>BC16-BW16</f>
        <v>-386153.93999999994</v>
      </c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10"/>
      <c r="DG16" s="28"/>
    </row>
    <row r="17" spans="1:110" s="21" customFormat="1" ht="26.25" customHeight="1">
      <c r="A17" s="65" t="s">
        <v>323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100" t="s">
        <v>286</v>
      </c>
      <c r="AD17" s="101"/>
      <c r="AE17" s="101"/>
      <c r="AF17" s="101"/>
      <c r="AG17" s="101"/>
      <c r="AH17" s="102"/>
      <c r="AI17" s="104" t="s">
        <v>138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2"/>
      <c r="BC17" s="74">
        <f>BC18</f>
        <v>1128800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8"/>
      <c r="BW17" s="74">
        <f>BW18+BW24+BW28</f>
        <v>1514953.94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8"/>
      <c r="CO17" s="74">
        <f>BC17-BW17</f>
        <v>-386153.93999999994</v>
      </c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6"/>
    </row>
    <row r="18" spans="1:110" s="21" customFormat="1" ht="122.25" customHeight="1">
      <c r="A18" s="65" t="s">
        <v>425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  <c r="AC18" s="100" t="s">
        <v>286</v>
      </c>
      <c r="AD18" s="101"/>
      <c r="AE18" s="101"/>
      <c r="AF18" s="101"/>
      <c r="AG18" s="101"/>
      <c r="AH18" s="102"/>
      <c r="AI18" s="104" t="s">
        <v>139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74">
        <f>BC19</f>
        <v>1128800</v>
      </c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8"/>
      <c r="BW18" s="97">
        <f>BW19+BW20+BW22</f>
        <v>1365998.3699999999</v>
      </c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9"/>
      <c r="CO18" s="74">
        <f>BC18-BW18</f>
        <v>-237198.36999999988</v>
      </c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6"/>
    </row>
    <row r="19" spans="1:110" ht="150.75" customHeight="1">
      <c r="A19" s="44" t="s">
        <v>429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122" t="s">
        <v>286</v>
      </c>
      <c r="AD19" s="106"/>
      <c r="AE19" s="106"/>
      <c r="AF19" s="106"/>
      <c r="AG19" s="106"/>
      <c r="AH19" s="107"/>
      <c r="AI19" s="105" t="s">
        <v>140</v>
      </c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7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103"/>
      <c r="BW19" s="56">
        <f>230906.01+1094789.74</f>
        <v>1325695.75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103"/>
      <c r="CO19" s="74">
        <f>BC19-BW19</f>
        <v>-196895.75</v>
      </c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6"/>
    </row>
    <row r="20" spans="1:110" ht="120.75" customHeight="1">
      <c r="A20" s="44" t="s">
        <v>86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122" t="s">
        <v>286</v>
      </c>
      <c r="AD20" s="106"/>
      <c r="AE20" s="106"/>
      <c r="AF20" s="106"/>
      <c r="AG20" s="106"/>
      <c r="AH20" s="107"/>
      <c r="AI20" s="105" t="s">
        <v>434</v>
      </c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7"/>
      <c r="BC20" s="56" t="s">
        <v>386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103"/>
      <c r="BW20" s="171">
        <f>3028.21+9384.76</f>
        <v>12412.970000000001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87"/>
      <c r="CO20" s="56" t="s">
        <v>386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44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122" t="s">
        <v>286</v>
      </c>
      <c r="AD21" s="106"/>
      <c r="AE21" s="106"/>
      <c r="AF21" s="106"/>
      <c r="AG21" s="106"/>
      <c r="AH21" s="107"/>
      <c r="AI21" s="105" t="s">
        <v>431</v>
      </c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7"/>
      <c r="BC21" s="56" t="s">
        <v>386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103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103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44" t="s">
        <v>163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22" t="s">
        <v>286</v>
      </c>
      <c r="AD22" s="106"/>
      <c r="AE22" s="106"/>
      <c r="AF22" s="106"/>
      <c r="AG22" s="106"/>
      <c r="AH22" s="107"/>
      <c r="AI22" s="105" t="s">
        <v>251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7"/>
      <c r="BC22" s="56" t="s">
        <v>386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103"/>
      <c r="BW22" s="56">
        <v>27889.65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103"/>
      <c r="CO22" s="56" t="s">
        <v>386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44" t="s">
        <v>163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122" t="s">
        <v>286</v>
      </c>
      <c r="AD23" s="106"/>
      <c r="AE23" s="106"/>
      <c r="AF23" s="106"/>
      <c r="AG23" s="106"/>
      <c r="AH23" s="107"/>
      <c r="AI23" s="105" t="s">
        <v>351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C23" s="56" t="s">
        <v>386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103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03"/>
      <c r="CO23" s="56" t="s">
        <v>386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5" t="s">
        <v>438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100" t="s">
        <v>286</v>
      </c>
      <c r="AD24" s="101"/>
      <c r="AE24" s="101"/>
      <c r="AF24" s="101"/>
      <c r="AG24" s="101"/>
      <c r="AH24" s="102"/>
      <c r="AI24" s="104" t="s">
        <v>435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2"/>
      <c r="BC24" s="74" t="s">
        <v>386</v>
      </c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8"/>
      <c r="BW24" s="74">
        <f>BW27+BW25</f>
        <v>0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8"/>
      <c r="CO24" s="74" t="s">
        <v>386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6"/>
    </row>
    <row r="25" spans="1:110" s="23" customFormat="1" ht="17.25" customHeight="1" hidden="1">
      <c r="A25" s="79" t="s">
        <v>439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46" t="s">
        <v>286</v>
      </c>
      <c r="AD25" s="47"/>
      <c r="AE25" s="47"/>
      <c r="AF25" s="47"/>
      <c r="AG25" s="47"/>
      <c r="AH25" s="47"/>
      <c r="AI25" s="47" t="s">
        <v>436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8" t="s">
        <v>386</v>
      </c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>
        <v>0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9" t="s">
        <v>386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s="23" customFormat="1" ht="19.5" customHeight="1" hidden="1">
      <c r="A26" s="79" t="s">
        <v>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46" t="s">
        <v>286</v>
      </c>
      <c r="AD26" s="47"/>
      <c r="AE26" s="47"/>
      <c r="AF26" s="47"/>
      <c r="AG26" s="47"/>
      <c r="AH26" s="47"/>
      <c r="AI26" s="47" t="s">
        <v>1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8" t="s">
        <v>386</v>
      </c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>
        <v>0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9" t="s">
        <v>386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s="23" customFormat="1" ht="9" customHeight="1" hidden="1">
      <c r="A27" s="79" t="s">
        <v>448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46" t="s">
        <v>286</v>
      </c>
      <c r="AD27" s="47"/>
      <c r="AE27" s="47"/>
      <c r="AF27" s="47"/>
      <c r="AG27" s="47"/>
      <c r="AH27" s="47"/>
      <c r="AI27" s="47" t="s">
        <v>447</v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 t="s">
        <v>386</v>
      </c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>
        <v>0</v>
      </c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9" t="s">
        <v>386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s="21" customFormat="1" ht="75" customHeight="1">
      <c r="A28" s="65" t="s">
        <v>304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100" t="s">
        <v>286</v>
      </c>
      <c r="AD28" s="101"/>
      <c r="AE28" s="101"/>
      <c r="AF28" s="101"/>
      <c r="AG28" s="101"/>
      <c r="AH28" s="102"/>
      <c r="AI28" s="104" t="s">
        <v>141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2"/>
      <c r="BC28" s="74" t="s">
        <v>386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8"/>
      <c r="BW28" s="74">
        <f>BW31+BW29+BW30+BW32+BW33+BW34</f>
        <v>148955.57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8"/>
      <c r="CO28" s="74" t="s">
        <v>386</v>
      </c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6"/>
    </row>
    <row r="29" spans="1:110" s="23" customFormat="1" ht="107.25" customHeight="1">
      <c r="A29" s="44" t="s">
        <v>227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46" t="s">
        <v>286</v>
      </c>
      <c r="AD29" s="47"/>
      <c r="AE29" s="47"/>
      <c r="AF29" s="47"/>
      <c r="AG29" s="47"/>
      <c r="AH29" s="47"/>
      <c r="AI29" s="47" t="s">
        <v>142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 t="s">
        <v>386</v>
      </c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>
        <v>36684.1</v>
      </c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9" t="s">
        <v>386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s="23" customFormat="1" ht="84" customHeight="1">
      <c r="A30" s="44" t="s">
        <v>164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46" t="s">
        <v>286</v>
      </c>
      <c r="AD30" s="47"/>
      <c r="AE30" s="47"/>
      <c r="AF30" s="47"/>
      <c r="AG30" s="47"/>
      <c r="AH30" s="47"/>
      <c r="AI30" s="47" t="s">
        <v>165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 t="s">
        <v>386</v>
      </c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>
        <v>260.87</v>
      </c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9" t="s">
        <v>386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s="23" customFormat="1" ht="117" customHeight="1">
      <c r="A31" s="44" t="s">
        <v>426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46" t="s">
        <v>286</v>
      </c>
      <c r="AD31" s="47"/>
      <c r="AE31" s="47"/>
      <c r="AF31" s="47"/>
      <c r="AG31" s="47"/>
      <c r="AH31" s="47"/>
      <c r="AI31" s="47" t="s">
        <v>200</v>
      </c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8" t="s">
        <v>386</v>
      </c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>
        <v>89.04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9" t="s">
        <v>386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s="23" customFormat="1" ht="171.75" customHeight="1">
      <c r="A32" s="44" t="s">
        <v>457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46" t="s">
        <v>286</v>
      </c>
      <c r="AD32" s="47"/>
      <c r="AE32" s="47"/>
      <c r="AF32" s="47"/>
      <c r="AG32" s="47"/>
      <c r="AH32" s="47"/>
      <c r="AI32" s="47" t="s">
        <v>458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8" t="s">
        <v>386</v>
      </c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>
        <v>101712.78</v>
      </c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9" t="s">
        <v>386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s="23" customFormat="1" ht="171.75" customHeight="1">
      <c r="A33" s="44" t="s">
        <v>457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 t="s">
        <v>286</v>
      </c>
      <c r="AD33" s="47"/>
      <c r="AE33" s="47"/>
      <c r="AF33" s="47"/>
      <c r="AG33" s="47"/>
      <c r="AH33" s="47"/>
      <c r="AI33" s="47" t="s">
        <v>459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8" t="s">
        <v>386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>
        <f>240+4134.68</f>
        <v>4374.68</v>
      </c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9" t="s">
        <v>386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0" s="23" customFormat="1" ht="171.75" customHeight="1">
      <c r="A34" s="44" t="s">
        <v>457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46" t="s">
        <v>286</v>
      </c>
      <c r="AD34" s="47"/>
      <c r="AE34" s="47"/>
      <c r="AF34" s="47"/>
      <c r="AG34" s="47"/>
      <c r="AH34" s="47"/>
      <c r="AI34" s="47" t="s">
        <v>467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8" t="s">
        <v>386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>
        <v>5834.1</v>
      </c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9" t="s">
        <v>386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1" s="34" customFormat="1" ht="27.75" customHeight="1">
      <c r="A35" s="93" t="s">
        <v>211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95" t="s">
        <v>286</v>
      </c>
      <c r="AD35" s="96"/>
      <c r="AE35" s="96"/>
      <c r="AF35" s="96"/>
      <c r="AG35" s="96"/>
      <c r="AH35" s="96"/>
      <c r="AI35" s="96" t="s">
        <v>94</v>
      </c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87">
        <f>BC36</f>
        <v>0</v>
      </c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>
        <f>BW36+BW56</f>
        <v>0</v>
      </c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166">
        <f aca="true" t="shared" si="0" ref="CO35:CO44">BC35-BW35</f>
        <v>0</v>
      </c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8"/>
      <c r="DG35" s="33"/>
    </row>
    <row r="36" spans="1:110" s="21" customFormat="1" ht="27.75" customHeight="1">
      <c r="A36" s="65" t="s">
        <v>210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  <c r="AC36" s="72" t="s">
        <v>286</v>
      </c>
      <c r="AD36" s="73"/>
      <c r="AE36" s="73"/>
      <c r="AF36" s="73"/>
      <c r="AG36" s="73"/>
      <c r="AH36" s="73"/>
      <c r="AI36" s="73" t="s">
        <v>95</v>
      </c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7">
        <f>BC37+BC38+BC39</f>
        <v>0</v>
      </c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>
        <f>BW37+BW38+BW39+BW40</f>
        <v>0</v>
      </c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4">
        <f t="shared" si="0"/>
        <v>0</v>
      </c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6"/>
    </row>
    <row r="37" spans="1:110" ht="26.25" customHeight="1">
      <c r="A37" s="44" t="s">
        <v>212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52" t="s">
        <v>286</v>
      </c>
      <c r="AD37" s="53"/>
      <c r="AE37" s="53"/>
      <c r="AF37" s="53"/>
      <c r="AG37" s="53"/>
      <c r="AH37" s="53"/>
      <c r="AI37" s="53" t="s">
        <v>96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4">
        <v>0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5">
        <v>0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6">
        <f t="shared" si="0"/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0" ht="24.75" customHeight="1">
      <c r="A38" s="44" t="s">
        <v>213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52" t="s">
        <v>286</v>
      </c>
      <c r="AD38" s="53"/>
      <c r="AE38" s="53"/>
      <c r="AF38" s="53"/>
      <c r="AG38" s="53"/>
      <c r="AH38" s="53"/>
      <c r="AI38" s="53" t="s">
        <v>97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4">
        <v>0</v>
      </c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>
        <v>0</v>
      </c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6">
        <f t="shared" si="0"/>
        <v>0</v>
      </c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</row>
    <row r="39" spans="1:110" ht="27" customHeight="1">
      <c r="A39" s="44" t="s">
        <v>214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52" t="s">
        <v>286</v>
      </c>
      <c r="AD39" s="53"/>
      <c r="AE39" s="53"/>
      <c r="AF39" s="53"/>
      <c r="AG39" s="53"/>
      <c r="AH39" s="53"/>
      <c r="AI39" s="53" t="s">
        <v>98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4">
        <v>0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6">
        <f t="shared" si="0"/>
        <v>0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8"/>
    </row>
    <row r="40" spans="1:110" ht="27.75" customHeight="1">
      <c r="A40" s="44" t="s">
        <v>215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52" t="s">
        <v>286</v>
      </c>
      <c r="AD40" s="53"/>
      <c r="AE40" s="53"/>
      <c r="AF40" s="53"/>
      <c r="AG40" s="53"/>
      <c r="AH40" s="53"/>
      <c r="AI40" s="53" t="s">
        <v>99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4" t="s">
        <v>386</v>
      </c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>
        <v>0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6">
        <f>-BW40</f>
        <v>0</v>
      </c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8"/>
    </row>
    <row r="41" spans="1:111" s="34" customFormat="1" ht="24" customHeight="1">
      <c r="A41" s="89" t="s">
        <v>324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91" t="s">
        <v>286</v>
      </c>
      <c r="AD41" s="92"/>
      <c r="AE41" s="92"/>
      <c r="AF41" s="92"/>
      <c r="AG41" s="92"/>
      <c r="AH41" s="92"/>
      <c r="AI41" s="92" t="s">
        <v>100</v>
      </c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84">
        <f>BC62</f>
        <v>3058474.09</v>
      </c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>
        <f>BW62</f>
        <v>3058474.09</v>
      </c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74">
        <f>BC41-BW41</f>
        <v>0</v>
      </c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6"/>
      <c r="DG41" s="33"/>
    </row>
    <row r="42" spans="1:110" s="21" customFormat="1" ht="36" customHeight="1" hidden="1">
      <c r="A42" s="65" t="s">
        <v>88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72" t="s">
        <v>286</v>
      </c>
      <c r="AD42" s="73"/>
      <c r="AE42" s="73"/>
      <c r="AF42" s="73"/>
      <c r="AG42" s="73"/>
      <c r="AH42" s="73"/>
      <c r="AI42" s="73" t="s">
        <v>102</v>
      </c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>
        <f>BW43+BW52+BW59</f>
        <v>0</v>
      </c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4">
        <f t="shared" si="0"/>
        <v>0</v>
      </c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6"/>
    </row>
    <row r="43" spans="1:110" s="21" customFormat="1" ht="50.25" customHeight="1" hidden="1">
      <c r="A43" s="65" t="s">
        <v>243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72" t="s">
        <v>286</v>
      </c>
      <c r="AD43" s="73"/>
      <c r="AE43" s="73"/>
      <c r="AF43" s="73"/>
      <c r="AG43" s="73"/>
      <c r="AH43" s="73"/>
      <c r="AI43" s="73" t="s">
        <v>103</v>
      </c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7" t="str">
        <f>BC44</f>
        <v>-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>
        <f>BW44+BW47</f>
        <v>0</v>
      </c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4" t="e">
        <f t="shared" si="0"/>
        <v>#VALUE!</v>
      </c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6"/>
    </row>
    <row r="44" spans="1:110" s="21" customFormat="1" ht="50.25" customHeight="1" hidden="1">
      <c r="A44" s="123" t="s">
        <v>255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72" t="s">
        <v>286</v>
      </c>
      <c r="AD44" s="73"/>
      <c r="AE44" s="73"/>
      <c r="AF44" s="73"/>
      <c r="AG44" s="73"/>
      <c r="AH44" s="73"/>
      <c r="AI44" s="73" t="s">
        <v>104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7" t="s">
        <v>386</v>
      </c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>
        <f>BW45+BW46</f>
        <v>0</v>
      </c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4" t="e">
        <f t="shared" si="0"/>
        <v>#VALUE!</v>
      </c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6"/>
    </row>
    <row r="45" spans="1:110" ht="93" customHeight="1" hidden="1">
      <c r="A45" s="127" t="s">
        <v>222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52" t="s">
        <v>286</v>
      </c>
      <c r="AD45" s="53"/>
      <c r="AE45" s="53"/>
      <c r="AF45" s="53"/>
      <c r="AG45" s="53"/>
      <c r="AH45" s="53"/>
      <c r="AI45" s="53" t="s">
        <v>105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 t="s">
        <v>386</v>
      </c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>
        <v>0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6">
        <f>-BW45</f>
        <v>0</v>
      </c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</row>
    <row r="46" spans="1:110" ht="50.25" customHeight="1" hidden="1">
      <c r="A46" s="127" t="s">
        <v>255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52" t="s">
        <v>286</v>
      </c>
      <c r="AD46" s="53"/>
      <c r="AE46" s="53"/>
      <c r="AF46" s="53"/>
      <c r="AG46" s="53"/>
      <c r="AH46" s="53"/>
      <c r="AI46" s="53" t="s">
        <v>106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4" t="s">
        <v>386</v>
      </c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>
        <v>0</v>
      </c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6">
        <f>-BW46</f>
        <v>0</v>
      </c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8"/>
    </row>
    <row r="47" spans="1:110" s="27" customFormat="1" ht="69.75" customHeight="1" hidden="1">
      <c r="A47" s="140" t="s">
        <v>253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39" t="s">
        <v>286</v>
      </c>
      <c r="AD47" s="83"/>
      <c r="AE47" s="83"/>
      <c r="AF47" s="83"/>
      <c r="AG47" s="83"/>
      <c r="AH47" s="83"/>
      <c r="AI47" s="83" t="s">
        <v>256</v>
      </c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8" t="s">
        <v>386</v>
      </c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>
        <f>BW50</f>
        <v>0</v>
      </c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158">
        <f>-BW47</f>
        <v>0</v>
      </c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60"/>
    </row>
    <row r="48" spans="1:110" s="23" customFormat="1" ht="69.75" customHeight="1" hidden="1">
      <c r="A48" s="81" t="s">
        <v>253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46" t="s">
        <v>286</v>
      </c>
      <c r="AD48" s="47"/>
      <c r="AE48" s="47"/>
      <c r="AF48" s="47"/>
      <c r="AG48" s="47"/>
      <c r="AH48" s="47"/>
      <c r="AI48" s="47" t="s">
        <v>245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 t="s">
        <v>386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>
        <v>0</v>
      </c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9">
        <f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3" customFormat="1" ht="15" customHeight="1" hidden="1">
      <c r="A49" s="85" t="s">
        <v>89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6" t="s">
        <v>286</v>
      </c>
      <c r="AD49" s="47"/>
      <c r="AE49" s="47"/>
      <c r="AF49" s="47"/>
      <c r="AG49" s="47"/>
      <c r="AH49" s="47"/>
      <c r="AI49" s="47" t="s">
        <v>337</v>
      </c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8" t="s">
        <v>386</v>
      </c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>
        <v>0</v>
      </c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9">
        <f aca="true" t="shared" si="1" ref="CO49:CO57">-BW49</f>
        <v>0</v>
      </c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1"/>
    </row>
    <row r="50" spans="1:110" s="23" customFormat="1" ht="69" customHeight="1" hidden="1">
      <c r="A50" s="85" t="s">
        <v>264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46" t="s">
        <v>286</v>
      </c>
      <c r="AD50" s="47"/>
      <c r="AE50" s="47"/>
      <c r="AF50" s="47"/>
      <c r="AG50" s="47"/>
      <c r="AH50" s="47"/>
      <c r="AI50" s="47" t="s">
        <v>265</v>
      </c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8" t="s">
        <v>386</v>
      </c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>
        <v>0</v>
      </c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9">
        <f t="shared" si="1"/>
        <v>0</v>
      </c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</row>
    <row r="51" spans="1:110" s="23" customFormat="1" ht="15" customHeight="1" hidden="1">
      <c r="A51" s="81" t="s">
        <v>253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46" t="s">
        <v>286</v>
      </c>
      <c r="AD51" s="47"/>
      <c r="AE51" s="47"/>
      <c r="AF51" s="47"/>
      <c r="AG51" s="47"/>
      <c r="AH51" s="47"/>
      <c r="AI51" s="47" t="s">
        <v>261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 t="s">
        <v>386</v>
      </c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>
        <v>0</v>
      </c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9">
        <f t="shared" si="1"/>
        <v>0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1"/>
    </row>
    <row r="52" spans="1:110" s="21" customFormat="1" ht="71.25" customHeight="1" hidden="1">
      <c r="A52" s="65" t="s">
        <v>419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72" t="s">
        <v>286</v>
      </c>
      <c r="AD52" s="73"/>
      <c r="AE52" s="73"/>
      <c r="AF52" s="73"/>
      <c r="AG52" s="73"/>
      <c r="AH52" s="73"/>
      <c r="AI52" s="73" t="s">
        <v>107</v>
      </c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7" t="str">
        <f>BC53</f>
        <v>-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>
        <f>BW53</f>
        <v>0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4">
        <f>-BW52</f>
        <v>0</v>
      </c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6"/>
    </row>
    <row r="53" spans="1:110" s="21" customFormat="1" ht="69" customHeight="1" hidden="1">
      <c r="A53" s="65" t="s">
        <v>263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72" t="s">
        <v>286</v>
      </c>
      <c r="AD53" s="73"/>
      <c r="AE53" s="73"/>
      <c r="AF53" s="73"/>
      <c r="AG53" s="73"/>
      <c r="AH53" s="73"/>
      <c r="AI53" s="73" t="s">
        <v>108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7" t="s">
        <v>386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>
        <f>BW54+BW55</f>
        <v>0</v>
      </c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4">
        <f>-BW53</f>
        <v>0</v>
      </c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6"/>
    </row>
    <row r="54" spans="1:110" ht="104.25" customHeight="1" hidden="1">
      <c r="A54" s="44" t="s">
        <v>228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52" t="s">
        <v>286</v>
      </c>
      <c r="AD54" s="53"/>
      <c r="AE54" s="53"/>
      <c r="AF54" s="53"/>
      <c r="AG54" s="53"/>
      <c r="AH54" s="53"/>
      <c r="AI54" s="53" t="s">
        <v>109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4" t="s">
        <v>386</v>
      </c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6">
        <f>-BW54</f>
        <v>0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8"/>
    </row>
    <row r="55" spans="1:110" ht="63" customHeight="1" hidden="1">
      <c r="A55" s="44" t="s">
        <v>221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52" t="s">
        <v>286</v>
      </c>
      <c r="AD55" s="53"/>
      <c r="AE55" s="53"/>
      <c r="AF55" s="53"/>
      <c r="AG55" s="53"/>
      <c r="AH55" s="53"/>
      <c r="AI55" s="53" t="s">
        <v>220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4" t="s">
        <v>386</v>
      </c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6">
        <f>-BW55</f>
        <v>0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8"/>
    </row>
    <row r="56" spans="1:110" s="21" customFormat="1" ht="86.25" customHeight="1" hidden="1">
      <c r="A56" s="65" t="s">
        <v>267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72" t="s">
        <v>286</v>
      </c>
      <c r="AD56" s="73"/>
      <c r="AE56" s="73"/>
      <c r="AF56" s="73"/>
      <c r="AG56" s="73"/>
      <c r="AH56" s="73"/>
      <c r="AI56" s="73" t="s">
        <v>246</v>
      </c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7" t="s">
        <v>386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>
        <f>BW57+BW58</f>
        <v>0</v>
      </c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4">
        <f>-BW56</f>
        <v>0</v>
      </c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6"/>
    </row>
    <row r="57" spans="1:110" s="23" customFormat="1" ht="15" customHeight="1" hidden="1">
      <c r="A57" s="85" t="s">
        <v>268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46" t="s">
        <v>286</v>
      </c>
      <c r="AD57" s="47"/>
      <c r="AE57" s="47"/>
      <c r="AF57" s="47"/>
      <c r="AG57" s="47"/>
      <c r="AH57" s="47"/>
      <c r="AI57" s="47" t="s">
        <v>247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 t="s">
        <v>386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>
        <v>0</v>
      </c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9">
        <f t="shared" si="1"/>
        <v>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s="23" customFormat="1" ht="77.25" customHeight="1" hidden="1">
      <c r="A58" s="85" t="s">
        <v>272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46" t="s">
        <v>286</v>
      </c>
      <c r="AD58" s="47"/>
      <c r="AE58" s="47"/>
      <c r="AF58" s="47"/>
      <c r="AG58" s="47"/>
      <c r="AH58" s="47"/>
      <c r="AI58" s="47" t="s">
        <v>266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8" t="s">
        <v>386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>
        <v>0</v>
      </c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9">
        <f>-BW58</f>
        <v>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s="21" customFormat="1" ht="36" customHeight="1" hidden="1">
      <c r="A59" s="65" t="s">
        <v>252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6"/>
      <c r="AC59" s="72" t="s">
        <v>286</v>
      </c>
      <c r="AD59" s="73"/>
      <c r="AE59" s="73"/>
      <c r="AF59" s="73"/>
      <c r="AG59" s="73"/>
      <c r="AH59" s="73"/>
      <c r="AI59" s="73" t="s">
        <v>110</v>
      </c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7" t="s">
        <v>386</v>
      </c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>
        <f>BW60+BW61</f>
        <v>0</v>
      </c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4">
        <f>-BW59</f>
        <v>0</v>
      </c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6"/>
    </row>
    <row r="60" spans="1:110" ht="83.25" customHeight="1" hidden="1">
      <c r="A60" s="44" t="s">
        <v>223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2" t="s">
        <v>286</v>
      </c>
      <c r="AD60" s="53"/>
      <c r="AE60" s="53"/>
      <c r="AF60" s="53"/>
      <c r="AG60" s="53"/>
      <c r="AH60" s="53"/>
      <c r="AI60" s="53" t="s">
        <v>112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4" t="s">
        <v>386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6">
        <f>-BW60</f>
        <v>0</v>
      </c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8"/>
    </row>
    <row r="61" spans="1:110" ht="50.25" customHeight="1" hidden="1">
      <c r="A61" s="44" t="s">
        <v>239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52" t="s">
        <v>286</v>
      </c>
      <c r="AD61" s="53"/>
      <c r="AE61" s="53"/>
      <c r="AF61" s="53"/>
      <c r="AG61" s="53"/>
      <c r="AH61" s="53"/>
      <c r="AI61" s="53" t="s">
        <v>166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4" t="s">
        <v>386</v>
      </c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6">
        <f>-BW61</f>
        <v>0</v>
      </c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8"/>
    </row>
    <row r="62" spans="1:110" s="21" customFormat="1" ht="25.5" customHeight="1">
      <c r="A62" s="65" t="s">
        <v>325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6"/>
      <c r="AC62" s="72" t="s">
        <v>286</v>
      </c>
      <c r="AD62" s="73"/>
      <c r="AE62" s="73"/>
      <c r="AF62" s="73"/>
      <c r="AG62" s="73"/>
      <c r="AH62" s="73"/>
      <c r="AI62" s="73" t="s">
        <v>113</v>
      </c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7">
        <f>BC63</f>
        <v>3058474.09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>
        <f>BW63</f>
        <v>3058474.09</v>
      </c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4">
        <f>BC62-BW62</f>
        <v>0</v>
      </c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6"/>
    </row>
    <row r="63" spans="1:110" s="21" customFormat="1" ht="39.75" customHeight="1">
      <c r="A63" s="65" t="s">
        <v>325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6"/>
      <c r="AC63" s="72" t="s">
        <v>286</v>
      </c>
      <c r="AD63" s="73"/>
      <c r="AE63" s="73"/>
      <c r="AF63" s="73"/>
      <c r="AG63" s="73"/>
      <c r="AH63" s="73"/>
      <c r="AI63" s="73" t="s">
        <v>114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4">
        <f>BC64+BC65</f>
        <v>3058474.09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8"/>
      <c r="BW63" s="77">
        <f>BW64+BW65</f>
        <v>3058474.09</v>
      </c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4">
        <f>BC63-BW63</f>
        <v>0</v>
      </c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6"/>
    </row>
    <row r="64" spans="1:110" ht="64.5" customHeight="1">
      <c r="A64" s="44" t="s">
        <v>169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52" t="s">
        <v>286</v>
      </c>
      <c r="AD64" s="53"/>
      <c r="AE64" s="53"/>
      <c r="AF64" s="53"/>
      <c r="AG64" s="53"/>
      <c r="AH64" s="53"/>
      <c r="AI64" s="53" t="s">
        <v>115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4">
        <v>3057964.4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3057964.4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74">
        <f>BC64-BW64</f>
        <v>0</v>
      </c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6"/>
    </row>
    <row r="65" spans="1:110" ht="36" customHeight="1">
      <c r="A65" s="44" t="s">
        <v>170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52" t="s">
        <v>286</v>
      </c>
      <c r="AD65" s="53"/>
      <c r="AE65" s="53"/>
      <c r="AF65" s="53"/>
      <c r="AG65" s="53"/>
      <c r="AH65" s="53"/>
      <c r="AI65" s="53" t="s">
        <v>167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4">
        <v>509.69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509.69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6">
        <f>BC65-BW65</f>
        <v>0</v>
      </c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8"/>
    </row>
    <row r="66" spans="1:110" ht="82.5" customHeight="1" hidden="1">
      <c r="A66" s="44" t="s">
        <v>440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5"/>
      <c r="AC66" s="52" t="s">
        <v>286</v>
      </c>
      <c r="AD66" s="53"/>
      <c r="AE66" s="53"/>
      <c r="AF66" s="53"/>
      <c r="AG66" s="53"/>
      <c r="AH66" s="53"/>
      <c r="AI66" s="53" t="s">
        <v>437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 t="s">
        <v>386</v>
      </c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>
        <v>0</v>
      </c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6" t="s">
        <v>386</v>
      </c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8"/>
    </row>
    <row r="67" spans="1:110" s="21" customFormat="1" ht="49.5" customHeight="1" hidden="1">
      <c r="A67" s="65" t="s">
        <v>249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6"/>
      <c r="AC67" s="72" t="s">
        <v>286</v>
      </c>
      <c r="AD67" s="73"/>
      <c r="AE67" s="73"/>
      <c r="AF67" s="73"/>
      <c r="AG67" s="73"/>
      <c r="AH67" s="73"/>
      <c r="AI67" s="73" t="s">
        <v>248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4" t="s">
        <v>386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8"/>
      <c r="BW67" s="77">
        <f>BW68+BW69+BW70</f>
        <v>0</v>
      </c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4">
        <f>-BW67</f>
        <v>0</v>
      </c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6"/>
    </row>
    <row r="68" spans="1:110" ht="48" customHeight="1" hidden="1">
      <c r="A68" s="44" t="s">
        <v>249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52" t="s">
        <v>286</v>
      </c>
      <c r="AD68" s="53"/>
      <c r="AE68" s="53"/>
      <c r="AF68" s="53"/>
      <c r="AG68" s="53"/>
      <c r="AH68" s="53"/>
      <c r="AI68" s="53" t="s">
        <v>250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4" t="s">
        <v>386</v>
      </c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74">
        <f>-BW68</f>
        <v>0</v>
      </c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6"/>
    </row>
    <row r="69" spans="1:110" s="23" customFormat="1" ht="48" customHeight="1" hidden="1">
      <c r="A69" s="85" t="s">
        <v>249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6"/>
      <c r="AC69" s="46" t="s">
        <v>286</v>
      </c>
      <c r="AD69" s="47"/>
      <c r="AE69" s="47"/>
      <c r="AF69" s="47"/>
      <c r="AG69" s="47"/>
      <c r="AH69" s="47"/>
      <c r="AI69" s="47" t="s">
        <v>275</v>
      </c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 t="s">
        <v>386</v>
      </c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>
        <v>0</v>
      </c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9">
        <f>-BW69</f>
        <v>0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1"/>
    </row>
    <row r="70" spans="1:110" s="23" customFormat="1" ht="15" customHeight="1" hidden="1">
      <c r="A70" s="85" t="s">
        <v>249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6"/>
      <c r="AC70" s="46" t="s">
        <v>286</v>
      </c>
      <c r="AD70" s="47"/>
      <c r="AE70" s="47"/>
      <c r="AF70" s="47"/>
      <c r="AG70" s="47"/>
      <c r="AH70" s="47"/>
      <c r="AI70" s="47" t="s">
        <v>276</v>
      </c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8" t="s">
        <v>386</v>
      </c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>
        <v>0</v>
      </c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9">
        <v>0</v>
      </c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1"/>
    </row>
    <row r="71" spans="1:110" s="23" customFormat="1" ht="18" customHeight="1" hidden="1">
      <c r="A71" s="85" t="s">
        <v>262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6"/>
      <c r="AC71" s="46" t="s">
        <v>286</v>
      </c>
      <c r="AD71" s="47"/>
      <c r="AE71" s="47"/>
      <c r="AF71" s="47"/>
      <c r="AG71" s="47"/>
      <c r="AH71" s="47"/>
      <c r="AI71" s="47" t="s">
        <v>390</v>
      </c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8" t="s">
        <v>386</v>
      </c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>
        <v>0</v>
      </c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56">
        <f>-BW71</f>
        <v>0</v>
      </c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8"/>
    </row>
    <row r="72" spans="1:110" s="21" customFormat="1" ht="48" customHeight="1" hidden="1">
      <c r="A72" s="65" t="s">
        <v>308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6"/>
      <c r="AC72" s="72" t="s">
        <v>286</v>
      </c>
      <c r="AD72" s="73"/>
      <c r="AE72" s="73"/>
      <c r="AF72" s="73"/>
      <c r="AG72" s="73"/>
      <c r="AH72" s="73"/>
      <c r="AI72" s="73" t="s">
        <v>248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4" t="s">
        <v>386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8"/>
      <c r="BW72" s="77">
        <f>BW73+BW74</f>
        <v>0</v>
      </c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4">
        <f>-BW72</f>
        <v>0</v>
      </c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6"/>
    </row>
    <row r="73" spans="1:110" s="23" customFormat="1" ht="41.25" customHeight="1" hidden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/>
      <c r="AC73" s="46" t="s">
        <v>286</v>
      </c>
      <c r="AD73" s="47"/>
      <c r="AE73" s="47"/>
      <c r="AF73" s="47"/>
      <c r="AG73" s="47"/>
      <c r="AH73" s="47"/>
      <c r="AI73" s="47" t="s">
        <v>250</v>
      </c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8" t="s">
        <v>386</v>
      </c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>
        <v>0</v>
      </c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56">
        <f>-BW73</f>
        <v>0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8"/>
    </row>
    <row r="74" spans="1:110" s="23" customFormat="1" ht="79.5" customHeight="1" hidden="1">
      <c r="A74" s="44" t="s">
        <v>241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5"/>
      <c r="AC74" s="46" t="s">
        <v>286</v>
      </c>
      <c r="AD74" s="47"/>
      <c r="AE74" s="47"/>
      <c r="AF74" s="47"/>
      <c r="AG74" s="47"/>
      <c r="AH74" s="47"/>
      <c r="AI74" s="47" t="s">
        <v>275</v>
      </c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8" t="s">
        <v>386</v>
      </c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>
        <v>0</v>
      </c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56">
        <f>-BW74</f>
        <v>0</v>
      </c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8"/>
    </row>
    <row r="75" spans="1:111" s="34" customFormat="1" ht="27.75" customHeight="1">
      <c r="A75" s="89" t="s">
        <v>326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90"/>
      <c r="AC75" s="91" t="s">
        <v>286</v>
      </c>
      <c r="AD75" s="92"/>
      <c r="AE75" s="92"/>
      <c r="AF75" s="92"/>
      <c r="AG75" s="92"/>
      <c r="AH75" s="92"/>
      <c r="AI75" s="92" t="s">
        <v>116</v>
      </c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84">
        <f>BC76+BC81</f>
        <v>5070000</v>
      </c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>
        <f>BW76+BW81</f>
        <v>4291381.970000001</v>
      </c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108">
        <f>BC75-BW75</f>
        <v>778618.0299999993</v>
      </c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10"/>
      <c r="DG75" s="33"/>
    </row>
    <row r="76" spans="1:110" s="21" customFormat="1" ht="22.5" customHeight="1">
      <c r="A76" s="65" t="s">
        <v>201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6"/>
      <c r="AC76" s="72" t="s">
        <v>286</v>
      </c>
      <c r="AD76" s="73"/>
      <c r="AE76" s="73"/>
      <c r="AF76" s="73"/>
      <c r="AG76" s="73"/>
      <c r="AH76" s="73"/>
      <c r="AI76" s="73" t="s">
        <v>117</v>
      </c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7">
        <f>SUM(BC77)</f>
        <v>150000</v>
      </c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>
        <f>BW77</f>
        <v>163198.32</v>
      </c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4">
        <f>BC76-BW76</f>
        <v>-13198.320000000007</v>
      </c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6"/>
    </row>
    <row r="77" spans="1:111" s="21" customFormat="1" ht="75" customHeight="1">
      <c r="A77" s="65" t="s">
        <v>238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6"/>
      <c r="AC77" s="72" t="s">
        <v>286</v>
      </c>
      <c r="AD77" s="73"/>
      <c r="AE77" s="73"/>
      <c r="AF77" s="73"/>
      <c r="AG77" s="73"/>
      <c r="AH77" s="73"/>
      <c r="AI77" s="73" t="s">
        <v>118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7">
        <f>BC78</f>
        <v>150000</v>
      </c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>
        <f>BW78+BW79</f>
        <v>163198.32</v>
      </c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4">
        <f>BC77-BW77</f>
        <v>-13198.320000000007</v>
      </c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6"/>
      <c r="DG77" s="28"/>
    </row>
    <row r="78" spans="1:110" ht="111.75" customHeight="1">
      <c r="A78" s="44" t="s">
        <v>403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52" t="s">
        <v>286</v>
      </c>
      <c r="AD78" s="53"/>
      <c r="AE78" s="53"/>
      <c r="AF78" s="53"/>
      <c r="AG78" s="53"/>
      <c r="AH78" s="53"/>
      <c r="AI78" s="53" t="s">
        <v>119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4">
        <v>150000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5">
        <v>161763.25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74">
        <f>BC78-BW78</f>
        <v>-11763.25</v>
      </c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6"/>
    </row>
    <row r="79" spans="1:110" ht="87" customHeight="1">
      <c r="A79" s="44" t="s">
        <v>404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52" t="s">
        <v>286</v>
      </c>
      <c r="AD79" s="53"/>
      <c r="AE79" s="53"/>
      <c r="AF79" s="53"/>
      <c r="AG79" s="53"/>
      <c r="AH79" s="53"/>
      <c r="AI79" s="53" t="s">
        <v>155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4" t="s">
        <v>386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5">
        <f>81.45+1353.62</f>
        <v>1435.07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6" t="s">
        <v>386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8"/>
    </row>
    <row r="80" spans="1:110" ht="83.25" customHeight="1" hidden="1">
      <c r="A80" s="44" t="s">
        <v>269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52" t="s">
        <v>286</v>
      </c>
      <c r="AD80" s="53"/>
      <c r="AE80" s="53"/>
      <c r="AF80" s="53"/>
      <c r="AG80" s="53"/>
      <c r="AH80" s="53"/>
      <c r="AI80" s="53" t="s">
        <v>156</v>
      </c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4" t="s">
        <v>386</v>
      </c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>
        <v>0</v>
      </c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6">
        <f>-BW80</f>
        <v>0</v>
      </c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8"/>
    </row>
    <row r="81" spans="1:110" s="21" customFormat="1" ht="20.25" customHeight="1">
      <c r="A81" s="65" t="s">
        <v>328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6"/>
      <c r="AC81" s="72" t="s">
        <v>286</v>
      </c>
      <c r="AD81" s="73"/>
      <c r="AE81" s="73"/>
      <c r="AF81" s="73"/>
      <c r="AG81" s="73"/>
      <c r="AH81" s="73"/>
      <c r="AI81" s="73" t="s">
        <v>120</v>
      </c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7">
        <f>SUM(BC82+BC86)</f>
        <v>4920000</v>
      </c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>
        <f>BW82+BW86</f>
        <v>4128183.6500000004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4">
        <f>BC81-BW81</f>
        <v>791816.3499999996</v>
      </c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6"/>
    </row>
    <row r="82" spans="1:110" s="21" customFormat="1" ht="27.75" customHeight="1">
      <c r="A82" s="65" t="s">
        <v>236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6"/>
      <c r="AC82" s="72" t="s">
        <v>286</v>
      </c>
      <c r="AD82" s="73"/>
      <c r="AE82" s="73"/>
      <c r="AF82" s="73"/>
      <c r="AG82" s="73"/>
      <c r="AH82" s="73"/>
      <c r="AI82" s="73" t="s">
        <v>87</v>
      </c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7">
        <f>BC83</f>
        <v>1070000</v>
      </c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>
        <f>BW83</f>
        <v>1301744.99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4">
        <f>BC82-BW82</f>
        <v>-231744.99</v>
      </c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6"/>
    </row>
    <row r="83" spans="1:110" s="21" customFormat="1" ht="49.5" customHeight="1">
      <c r="A83" s="65" t="s">
        <v>229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6"/>
      <c r="AC83" s="72" t="s">
        <v>286</v>
      </c>
      <c r="AD83" s="73"/>
      <c r="AE83" s="73"/>
      <c r="AF83" s="73"/>
      <c r="AG83" s="73"/>
      <c r="AH83" s="73"/>
      <c r="AI83" s="73" t="s">
        <v>153</v>
      </c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7">
        <f>BC84</f>
        <v>1070000</v>
      </c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>
        <f>BW84+BW85</f>
        <v>1301744.99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4">
        <f>BC83-BW83</f>
        <v>-231744.99</v>
      </c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6"/>
    </row>
    <row r="84" spans="1:110" ht="97.5" customHeight="1">
      <c r="A84" s="44" t="s">
        <v>402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52" t="s">
        <v>286</v>
      </c>
      <c r="AD84" s="53"/>
      <c r="AE84" s="53"/>
      <c r="AF84" s="53"/>
      <c r="AG84" s="53"/>
      <c r="AH84" s="53"/>
      <c r="AI84" s="53" t="s">
        <v>154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4">
        <v>1070000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v>1273669.89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74">
        <f>BC84-BW84</f>
        <v>-203669.8899999999</v>
      </c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6"/>
    </row>
    <row r="85" spans="1:110" ht="70.5" customHeight="1">
      <c r="A85" s="44" t="s">
        <v>171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52" t="s">
        <v>286</v>
      </c>
      <c r="AD85" s="53"/>
      <c r="AE85" s="53"/>
      <c r="AF85" s="53"/>
      <c r="AG85" s="53"/>
      <c r="AH85" s="53"/>
      <c r="AI85" s="53" t="s">
        <v>168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4" t="s">
        <v>386</v>
      </c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>
        <f>32729.15-4654.05</f>
        <v>28075.100000000002</v>
      </c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6" t="s">
        <v>386</v>
      </c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8"/>
    </row>
    <row r="86" spans="1:110" s="21" customFormat="1" ht="30" customHeight="1">
      <c r="A86" s="65" t="s">
        <v>237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6"/>
      <c r="AC86" s="72" t="s">
        <v>286</v>
      </c>
      <c r="AD86" s="73"/>
      <c r="AE86" s="73"/>
      <c r="AF86" s="73"/>
      <c r="AG86" s="73"/>
      <c r="AH86" s="73"/>
      <c r="AI86" s="73" t="s">
        <v>158</v>
      </c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7">
        <f>BC87</f>
        <v>3850000</v>
      </c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>
        <f>BW87</f>
        <v>2826438.66</v>
      </c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4">
        <f>BC86-BW86</f>
        <v>1023561.3399999999</v>
      </c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6"/>
    </row>
    <row r="87" spans="1:110" s="21" customFormat="1" ht="68.25" customHeight="1">
      <c r="A87" s="65" t="s">
        <v>235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6"/>
      <c r="AC87" s="72" t="s">
        <v>286</v>
      </c>
      <c r="AD87" s="73"/>
      <c r="AE87" s="73"/>
      <c r="AF87" s="73"/>
      <c r="AG87" s="73"/>
      <c r="AH87" s="73"/>
      <c r="AI87" s="73" t="s">
        <v>157</v>
      </c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7">
        <f>BC88</f>
        <v>3850000</v>
      </c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>
        <f>BW88+BW89+BW90</f>
        <v>2826438.66</v>
      </c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4">
        <f>BC87-BW87</f>
        <v>1023561.3399999999</v>
      </c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6"/>
    </row>
    <row r="88" spans="1:110" ht="93.75" customHeight="1">
      <c r="A88" s="44" t="s">
        <v>398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52" t="s">
        <v>286</v>
      </c>
      <c r="AD88" s="53"/>
      <c r="AE88" s="53"/>
      <c r="AF88" s="53"/>
      <c r="AG88" s="53"/>
      <c r="AH88" s="53"/>
      <c r="AI88" s="53" t="s">
        <v>159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4">
        <v>3850000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5">
        <f>803182.7+2009811.8</f>
        <v>2812994.5</v>
      </c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74">
        <f>BC88-BW88</f>
        <v>1037005.5</v>
      </c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6"/>
    </row>
    <row r="89" spans="1:110" ht="62.25" customHeight="1">
      <c r="A89" s="44" t="s">
        <v>405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52" t="s">
        <v>286</v>
      </c>
      <c r="AD89" s="53"/>
      <c r="AE89" s="53"/>
      <c r="AF89" s="53"/>
      <c r="AG89" s="53"/>
      <c r="AH89" s="53"/>
      <c r="AI89" s="53" t="s">
        <v>161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4" t="s">
        <v>386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5">
        <f>13508.57-64.41</f>
        <v>13444.16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6" t="s">
        <v>386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s="23" customFormat="1" ht="109.5" customHeight="1" hidden="1">
      <c r="A90" s="44" t="s">
        <v>172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52" t="s">
        <v>286</v>
      </c>
      <c r="AD90" s="53"/>
      <c r="AE90" s="53"/>
      <c r="AF90" s="53"/>
      <c r="AG90" s="53"/>
      <c r="AH90" s="53"/>
      <c r="AI90" s="53" t="s">
        <v>160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4" t="s">
        <v>386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6" t="s">
        <v>386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0" s="23" customFormat="1" ht="80.25" customHeight="1" hidden="1">
      <c r="A91" s="44" t="s">
        <v>224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6"/>
      <c r="AD91" s="47"/>
      <c r="AE91" s="47"/>
      <c r="AF91" s="47"/>
      <c r="AG91" s="47"/>
      <c r="AH91" s="47"/>
      <c r="AI91" s="53" t="s">
        <v>378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4" t="s">
        <v>386</v>
      </c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>
        <v>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6">
        <f>BW91</f>
        <v>0</v>
      </c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8"/>
    </row>
    <row r="92" spans="1:111" s="35" customFormat="1" ht="21.75" customHeight="1">
      <c r="A92" s="89" t="s">
        <v>329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90"/>
      <c r="AC92" s="91" t="s">
        <v>286</v>
      </c>
      <c r="AD92" s="92"/>
      <c r="AE92" s="92"/>
      <c r="AF92" s="92"/>
      <c r="AG92" s="92"/>
      <c r="AH92" s="92"/>
      <c r="AI92" s="92" t="s">
        <v>121</v>
      </c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84">
        <f>BC93</f>
        <v>8000</v>
      </c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>
        <f>BW93</f>
        <v>8450</v>
      </c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108">
        <f>BC92-BW92</f>
        <v>-450</v>
      </c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10"/>
      <c r="DG92" s="33"/>
    </row>
    <row r="93" spans="1:110" ht="69" customHeight="1">
      <c r="A93" s="44" t="s">
        <v>162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52" t="s">
        <v>286</v>
      </c>
      <c r="AD93" s="53"/>
      <c r="AE93" s="53"/>
      <c r="AF93" s="53"/>
      <c r="AG93" s="53"/>
      <c r="AH93" s="53"/>
      <c r="AI93" s="53" t="s">
        <v>441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4">
        <f>BC94</f>
        <v>8000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f>BW94</f>
        <v>8450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74">
        <f>BC93-BW93</f>
        <v>-450</v>
      </c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6"/>
    </row>
    <row r="94" spans="1:110" ht="106.5" customHeight="1">
      <c r="A94" s="44" t="s">
        <v>190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52" t="s">
        <v>286</v>
      </c>
      <c r="AD94" s="53"/>
      <c r="AE94" s="53"/>
      <c r="AF94" s="53"/>
      <c r="AG94" s="53"/>
      <c r="AH94" s="53"/>
      <c r="AI94" s="53" t="s">
        <v>122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4">
        <v>8000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f>BW95</f>
        <v>8450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74">
        <f>BC94-BW94</f>
        <v>-450</v>
      </c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6"/>
    </row>
    <row r="95" spans="1:110" ht="107.25" customHeight="1">
      <c r="A95" s="44" t="s">
        <v>190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52" t="s">
        <v>286</v>
      </c>
      <c r="AD95" s="53"/>
      <c r="AE95" s="53"/>
      <c r="AF95" s="53"/>
      <c r="AG95" s="53"/>
      <c r="AH95" s="53"/>
      <c r="AI95" s="53" t="s">
        <v>123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4">
        <v>8000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f>1000+7450</f>
        <v>8450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6">
        <f>BC95-BW95</f>
        <v>-450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ht="93" customHeight="1" hidden="1">
      <c r="A96" s="44" t="s">
        <v>190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52" t="s">
        <v>286</v>
      </c>
      <c r="AD96" s="53"/>
      <c r="AE96" s="53"/>
      <c r="AF96" s="53"/>
      <c r="AG96" s="53"/>
      <c r="AH96" s="53"/>
      <c r="AI96" s="53" t="s">
        <v>199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4" t="s">
        <v>386</v>
      </c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>
        <v>0</v>
      </c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6">
        <f>-BW96</f>
        <v>0</v>
      </c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8"/>
    </row>
    <row r="97" spans="1:110" s="21" customFormat="1" ht="54" customHeight="1" hidden="1">
      <c r="A97" s="65" t="s">
        <v>391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6"/>
      <c r="AC97" s="72" t="s">
        <v>286</v>
      </c>
      <c r="AD97" s="73"/>
      <c r="AE97" s="73"/>
      <c r="AF97" s="73"/>
      <c r="AG97" s="73"/>
      <c r="AH97" s="73"/>
      <c r="AI97" s="73" t="s">
        <v>392</v>
      </c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7" t="str">
        <f>BC98</f>
        <v>-</v>
      </c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>
        <f>BW98</f>
        <v>0</v>
      </c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4">
        <f aca="true" t="shared" si="2" ref="CO97:CO102">-BW97</f>
        <v>0</v>
      </c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6"/>
    </row>
    <row r="98" spans="1:110" s="21" customFormat="1" ht="19.5" hidden="1">
      <c r="A98" s="65" t="s">
        <v>191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6"/>
      <c r="AC98" s="72" t="s">
        <v>286</v>
      </c>
      <c r="AD98" s="73"/>
      <c r="AE98" s="73"/>
      <c r="AF98" s="73"/>
      <c r="AG98" s="73"/>
      <c r="AH98" s="73"/>
      <c r="AI98" s="73" t="s">
        <v>393</v>
      </c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7" t="str">
        <f>BC99</f>
        <v>-</v>
      </c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>
        <f>BW99</f>
        <v>0</v>
      </c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4">
        <f t="shared" si="2"/>
        <v>0</v>
      </c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6"/>
    </row>
    <row r="99" spans="1:110" ht="32.25" customHeight="1" hidden="1">
      <c r="A99" s="44" t="s">
        <v>394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52" t="s">
        <v>286</v>
      </c>
      <c r="AD99" s="53"/>
      <c r="AE99" s="53"/>
      <c r="AF99" s="53"/>
      <c r="AG99" s="53"/>
      <c r="AH99" s="53"/>
      <c r="AI99" s="53" t="s">
        <v>395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4" t="s">
        <v>386</v>
      </c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>
        <f>BW100</f>
        <v>0</v>
      </c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0" ht="42.75" customHeight="1" hidden="1">
      <c r="A100" s="44" t="s">
        <v>192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5"/>
      <c r="AC100" s="52" t="s">
        <v>286</v>
      </c>
      <c r="AD100" s="53"/>
      <c r="AE100" s="53"/>
      <c r="AF100" s="53"/>
      <c r="AG100" s="53"/>
      <c r="AH100" s="53"/>
      <c r="AI100" s="53" t="s">
        <v>421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4" t="s">
        <v>386</v>
      </c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>
        <f>BW102+BW101</f>
        <v>0</v>
      </c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6">
        <f t="shared" si="2"/>
        <v>0</v>
      </c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8"/>
    </row>
    <row r="101" spans="1:110" s="23" customFormat="1" ht="60" customHeight="1" hidden="1">
      <c r="A101" s="85" t="s">
        <v>396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6"/>
      <c r="AC101" s="46" t="s">
        <v>286</v>
      </c>
      <c r="AD101" s="47"/>
      <c r="AE101" s="47"/>
      <c r="AF101" s="47"/>
      <c r="AG101" s="47"/>
      <c r="AH101" s="47"/>
      <c r="AI101" s="47" t="s">
        <v>422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8" t="s">
        <v>386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>
        <v>0</v>
      </c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56">
        <f t="shared" si="2"/>
        <v>0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0" s="23" customFormat="1" ht="23.25" customHeight="1" hidden="1">
      <c r="A102" s="85" t="s">
        <v>396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6"/>
      <c r="AC102" s="46" t="s">
        <v>286</v>
      </c>
      <c r="AD102" s="47"/>
      <c r="AE102" s="47"/>
      <c r="AF102" s="47"/>
      <c r="AG102" s="47"/>
      <c r="AH102" s="47"/>
      <c r="AI102" s="47" t="s">
        <v>409</v>
      </c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8" t="s">
        <v>386</v>
      </c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>
        <v>0</v>
      </c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56">
        <f t="shared" si="2"/>
        <v>0</v>
      </c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8"/>
    </row>
    <row r="103" spans="1:111" s="35" customFormat="1" ht="69" customHeight="1">
      <c r="A103" s="89" t="s">
        <v>330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90"/>
      <c r="AC103" s="91" t="s">
        <v>286</v>
      </c>
      <c r="AD103" s="92"/>
      <c r="AE103" s="92"/>
      <c r="AF103" s="92"/>
      <c r="AG103" s="92"/>
      <c r="AH103" s="92"/>
      <c r="AI103" s="92" t="s">
        <v>273</v>
      </c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84">
        <f>BC104</f>
        <v>278200</v>
      </c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>
        <f>BW104+BW111</f>
        <v>227902.28</v>
      </c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108">
        <f aca="true" t="shared" si="3" ref="CO103:CO110">BC103-BW103</f>
        <v>50297.72</v>
      </c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10"/>
      <c r="DG103" s="33"/>
    </row>
    <row r="104" spans="1:110" s="21" customFormat="1" ht="147" customHeight="1">
      <c r="A104" s="65" t="s">
        <v>244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6"/>
      <c r="AC104" s="72" t="s">
        <v>286</v>
      </c>
      <c r="AD104" s="73"/>
      <c r="AE104" s="73"/>
      <c r="AF104" s="73"/>
      <c r="AG104" s="73"/>
      <c r="AH104" s="73"/>
      <c r="AI104" s="73" t="s">
        <v>274</v>
      </c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7">
        <f>BC105+BC109+BC107</f>
        <v>278200</v>
      </c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4">
        <f>BW109</f>
        <v>227902.28</v>
      </c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8"/>
      <c r="CO104" s="74">
        <f t="shared" si="3"/>
        <v>50297.72</v>
      </c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6"/>
    </row>
    <row r="105" spans="1:110" s="21" customFormat="1" ht="99" customHeight="1" hidden="1">
      <c r="A105" s="65" t="s">
        <v>193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6"/>
      <c r="AC105" s="72" t="s">
        <v>286</v>
      </c>
      <c r="AD105" s="73"/>
      <c r="AE105" s="73"/>
      <c r="AF105" s="73"/>
      <c r="AG105" s="73"/>
      <c r="AH105" s="73"/>
      <c r="AI105" s="73" t="s">
        <v>124</v>
      </c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7">
        <f>BC106</f>
        <v>0</v>
      </c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>
        <f>BW106</f>
        <v>0</v>
      </c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4">
        <f t="shared" si="3"/>
        <v>0</v>
      </c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6"/>
    </row>
    <row r="106" spans="1:110" ht="105.75" customHeight="1" hidden="1">
      <c r="A106" s="44" t="s">
        <v>194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5"/>
      <c r="AC106" s="52" t="s">
        <v>286</v>
      </c>
      <c r="AD106" s="53"/>
      <c r="AE106" s="53"/>
      <c r="AF106" s="53"/>
      <c r="AG106" s="53"/>
      <c r="AH106" s="53"/>
      <c r="AI106" s="53" t="s">
        <v>125</v>
      </c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>
        <v>0</v>
      </c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6">
        <f t="shared" si="3"/>
        <v>0</v>
      </c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8"/>
    </row>
    <row r="107" spans="1:110" s="21" customFormat="1" ht="138" customHeight="1" hidden="1">
      <c r="A107" s="65" t="s">
        <v>234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6"/>
      <c r="AC107" s="72" t="s">
        <v>286</v>
      </c>
      <c r="AD107" s="73"/>
      <c r="AE107" s="73"/>
      <c r="AF107" s="73"/>
      <c r="AG107" s="73"/>
      <c r="AH107" s="73"/>
      <c r="AI107" s="73" t="s">
        <v>231</v>
      </c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7">
        <f>BC108</f>
        <v>0</v>
      </c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>
        <f>BW108</f>
        <v>0</v>
      </c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4">
        <f t="shared" si="3"/>
        <v>0</v>
      </c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6"/>
    </row>
    <row r="108" spans="1:110" ht="96" customHeight="1" hidden="1">
      <c r="A108" s="44" t="s">
        <v>230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52" t="s">
        <v>286</v>
      </c>
      <c r="AD108" s="53"/>
      <c r="AE108" s="53"/>
      <c r="AF108" s="53"/>
      <c r="AG108" s="53"/>
      <c r="AH108" s="53"/>
      <c r="AI108" s="53" t="s">
        <v>111</v>
      </c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4">
        <v>0</v>
      </c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>
        <v>0</v>
      </c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74">
        <f t="shared" si="3"/>
        <v>0</v>
      </c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6"/>
    </row>
    <row r="109" spans="1:110" s="21" customFormat="1" ht="70.5" customHeight="1">
      <c r="A109" s="65" t="s">
        <v>327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6"/>
      <c r="AC109" s="72" t="s">
        <v>286</v>
      </c>
      <c r="AD109" s="73"/>
      <c r="AE109" s="73"/>
      <c r="AF109" s="73"/>
      <c r="AG109" s="73"/>
      <c r="AH109" s="73"/>
      <c r="AI109" s="73" t="s">
        <v>129</v>
      </c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7">
        <f>BC110</f>
        <v>278200</v>
      </c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>
        <f>BW110</f>
        <v>227902.28</v>
      </c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4">
        <f t="shared" si="3"/>
        <v>50297.72</v>
      </c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6"/>
    </row>
    <row r="110" spans="1:110" ht="52.5" customHeight="1">
      <c r="A110" s="44" t="s">
        <v>270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52" t="s">
        <v>286</v>
      </c>
      <c r="AD110" s="53"/>
      <c r="AE110" s="53"/>
      <c r="AF110" s="53"/>
      <c r="AG110" s="53"/>
      <c r="AH110" s="53"/>
      <c r="AI110" s="53" t="s">
        <v>128</v>
      </c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4">
        <v>278200</v>
      </c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>
        <f>226174.03+1728.25</f>
        <v>227902.28</v>
      </c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74">
        <f t="shared" si="3"/>
        <v>50297.72</v>
      </c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6"/>
    </row>
    <row r="111" spans="1:110" s="21" customFormat="1" ht="38.25" customHeight="1" hidden="1">
      <c r="A111" s="65" t="s">
        <v>278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6"/>
      <c r="AC111" s="72" t="s">
        <v>286</v>
      </c>
      <c r="AD111" s="73"/>
      <c r="AE111" s="73"/>
      <c r="AF111" s="73"/>
      <c r="AG111" s="73"/>
      <c r="AH111" s="73"/>
      <c r="AI111" s="73" t="s">
        <v>277</v>
      </c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7" t="str">
        <f>BC112</f>
        <v>-</v>
      </c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>
        <f>BW112</f>
        <v>0</v>
      </c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4" t="str">
        <f>BC111</f>
        <v>-</v>
      </c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6"/>
    </row>
    <row r="112" spans="1:110" s="21" customFormat="1" ht="38.25" customHeight="1" hidden="1">
      <c r="A112" s="65" t="s">
        <v>152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6"/>
      <c r="AC112" s="72" t="s">
        <v>286</v>
      </c>
      <c r="AD112" s="73"/>
      <c r="AE112" s="73"/>
      <c r="AF112" s="73"/>
      <c r="AG112" s="73"/>
      <c r="AH112" s="73"/>
      <c r="AI112" s="73" t="s">
        <v>279</v>
      </c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7" t="s">
        <v>386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>
        <f>BW113</f>
        <v>0</v>
      </c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4" t="str">
        <f>BC112</f>
        <v>-</v>
      </c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6"/>
    </row>
    <row r="113" spans="1:110" ht="38.25" customHeight="1" hidden="1">
      <c r="A113" s="44" t="s">
        <v>205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5"/>
      <c r="AC113" s="52" t="s">
        <v>286</v>
      </c>
      <c r="AD113" s="53"/>
      <c r="AE113" s="53"/>
      <c r="AF113" s="53"/>
      <c r="AG113" s="53"/>
      <c r="AH113" s="53"/>
      <c r="AI113" s="53" t="s">
        <v>280</v>
      </c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>
        <v>0</v>
      </c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6" t="s">
        <v>386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</row>
    <row r="114" spans="1:111" s="35" customFormat="1" ht="38.25" customHeight="1" hidden="1">
      <c r="A114" s="93" t="s">
        <v>410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4"/>
      <c r="AC114" s="95" t="s">
        <v>286</v>
      </c>
      <c r="AD114" s="96"/>
      <c r="AE114" s="96"/>
      <c r="AF114" s="96"/>
      <c r="AG114" s="96"/>
      <c r="AH114" s="96"/>
      <c r="AI114" s="96" t="s">
        <v>340</v>
      </c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87">
        <v>0</v>
      </c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>
        <f>BW115+BW118</f>
        <v>0</v>
      </c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56" t="s">
        <v>386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  <c r="DG114" s="33"/>
    </row>
    <row r="115" spans="1:110" s="21" customFormat="1" ht="134.25" customHeight="1" hidden="1">
      <c r="A115" s="65" t="s">
        <v>399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70"/>
      <c r="AC115" s="72" t="s">
        <v>286</v>
      </c>
      <c r="AD115" s="73"/>
      <c r="AE115" s="73"/>
      <c r="AF115" s="73"/>
      <c r="AG115" s="73"/>
      <c r="AH115" s="73"/>
      <c r="AI115" s="73" t="s">
        <v>341</v>
      </c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7">
        <v>0</v>
      </c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>
        <f>BW116</f>
        <v>0</v>
      </c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56" t="s">
        <v>386</v>
      </c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8"/>
    </row>
    <row r="116" spans="1:110" s="21" customFormat="1" ht="143.25" customHeight="1" hidden="1">
      <c r="A116" s="65" t="s">
        <v>400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70"/>
      <c r="AC116" s="72" t="s">
        <v>286</v>
      </c>
      <c r="AD116" s="73"/>
      <c r="AE116" s="73"/>
      <c r="AF116" s="73"/>
      <c r="AG116" s="73"/>
      <c r="AH116" s="73"/>
      <c r="AI116" s="73" t="s">
        <v>342</v>
      </c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7">
        <v>0</v>
      </c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>
        <f>BW117</f>
        <v>0</v>
      </c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56" t="s">
        <v>386</v>
      </c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8"/>
    </row>
    <row r="117" spans="1:110" ht="131.25" customHeight="1" hidden="1">
      <c r="A117" s="44" t="s">
        <v>401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70"/>
      <c r="AC117" s="52" t="s">
        <v>286</v>
      </c>
      <c r="AD117" s="53"/>
      <c r="AE117" s="53"/>
      <c r="AF117" s="53"/>
      <c r="AG117" s="53"/>
      <c r="AH117" s="53"/>
      <c r="AI117" s="53" t="s">
        <v>101</v>
      </c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4">
        <v>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6" t="s">
        <v>386</v>
      </c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8"/>
    </row>
    <row r="118" spans="1:110" s="21" customFormat="1" ht="55.5" customHeight="1" hidden="1">
      <c r="A118" s="65" t="s">
        <v>339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70"/>
      <c r="AC118" s="72" t="s">
        <v>286</v>
      </c>
      <c r="AD118" s="73"/>
      <c r="AE118" s="73"/>
      <c r="AF118" s="73"/>
      <c r="AG118" s="73"/>
      <c r="AH118" s="73"/>
      <c r="AI118" s="73" t="s">
        <v>343</v>
      </c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7">
        <f>BC119</f>
        <v>0</v>
      </c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>
        <f>BW119</f>
        <v>0</v>
      </c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4" t="s">
        <v>386</v>
      </c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6"/>
    </row>
    <row r="119" spans="1:110" s="21" customFormat="1" ht="38.25" customHeight="1" hidden="1">
      <c r="A119" s="65" t="s">
        <v>400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70"/>
      <c r="AC119" s="72" t="s">
        <v>286</v>
      </c>
      <c r="AD119" s="73"/>
      <c r="AE119" s="73"/>
      <c r="AF119" s="73"/>
      <c r="AG119" s="73"/>
      <c r="AH119" s="73"/>
      <c r="AI119" s="73" t="s">
        <v>344</v>
      </c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7">
        <f>BC120</f>
        <v>0</v>
      </c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>
        <f>BW120</f>
        <v>0</v>
      </c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4" t="s">
        <v>386</v>
      </c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6"/>
    </row>
    <row r="120" spans="1:110" ht="38.25" customHeight="1" hidden="1">
      <c r="A120" s="188" t="s">
        <v>400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90"/>
      <c r="AC120" s="52" t="s">
        <v>286</v>
      </c>
      <c r="AD120" s="53"/>
      <c r="AE120" s="53"/>
      <c r="AF120" s="53"/>
      <c r="AG120" s="53"/>
      <c r="AH120" s="53"/>
      <c r="AI120" s="53" t="s">
        <v>352</v>
      </c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4">
        <v>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>
        <v>0</v>
      </c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6" t="s">
        <v>386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1" s="35" customFormat="1" ht="38.25" customHeight="1">
      <c r="A121" s="89" t="s">
        <v>198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90"/>
      <c r="AC121" s="91" t="s">
        <v>286</v>
      </c>
      <c r="AD121" s="92"/>
      <c r="AE121" s="92"/>
      <c r="AF121" s="92"/>
      <c r="AG121" s="92"/>
      <c r="AH121" s="92"/>
      <c r="AI121" s="92" t="s">
        <v>432</v>
      </c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84">
        <v>300</v>
      </c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>
        <f>BW124</f>
        <v>300</v>
      </c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108">
        <f>BC121-BW121</f>
        <v>0</v>
      </c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10"/>
      <c r="DG121" s="33"/>
    </row>
    <row r="122" spans="1:110" s="21" customFormat="1" ht="38.25" customHeight="1" hidden="1">
      <c r="A122" s="65" t="s">
        <v>346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6"/>
      <c r="AC122" s="100" t="s">
        <v>286</v>
      </c>
      <c r="AD122" s="101"/>
      <c r="AE122" s="101"/>
      <c r="AF122" s="101"/>
      <c r="AG122" s="101"/>
      <c r="AH122" s="102"/>
      <c r="AI122" s="104" t="s">
        <v>345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2"/>
      <c r="BC122" s="74">
        <f>BC123</f>
        <v>0</v>
      </c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8"/>
      <c r="BW122" s="74">
        <f>BW123</f>
        <v>0</v>
      </c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8"/>
      <c r="CO122" s="74" t="s">
        <v>386</v>
      </c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6"/>
    </row>
    <row r="123" spans="1:110" ht="38.25" customHeight="1" hidden="1">
      <c r="A123" s="44" t="s">
        <v>347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5"/>
      <c r="AC123" s="122" t="s">
        <v>286</v>
      </c>
      <c r="AD123" s="106"/>
      <c r="AE123" s="106"/>
      <c r="AF123" s="106"/>
      <c r="AG123" s="106"/>
      <c r="AH123" s="107"/>
      <c r="AI123" s="105" t="s">
        <v>348</v>
      </c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7"/>
      <c r="BC123" s="56">
        <v>0</v>
      </c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103"/>
      <c r="BW123" s="56">
        <v>0</v>
      </c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103"/>
      <c r="CO123" s="56" t="s">
        <v>386</v>
      </c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8"/>
    </row>
    <row r="124" spans="1:110" s="21" customFormat="1" ht="71.25" customHeight="1">
      <c r="A124" s="65" t="s">
        <v>454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6"/>
      <c r="AC124" s="72" t="s">
        <v>286</v>
      </c>
      <c r="AD124" s="73"/>
      <c r="AE124" s="73"/>
      <c r="AF124" s="73"/>
      <c r="AG124" s="73"/>
      <c r="AH124" s="73"/>
      <c r="AI124" s="73" t="s">
        <v>452</v>
      </c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7">
        <v>300</v>
      </c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>
        <f>BW125</f>
        <v>300</v>
      </c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4" t="s">
        <v>386</v>
      </c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6"/>
    </row>
    <row r="125" spans="1:110" ht="63.75" customHeight="1">
      <c r="A125" s="44" t="s">
        <v>455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5"/>
      <c r="AC125" s="52" t="s">
        <v>286</v>
      </c>
      <c r="AD125" s="53"/>
      <c r="AE125" s="53"/>
      <c r="AF125" s="53"/>
      <c r="AG125" s="53"/>
      <c r="AH125" s="53"/>
      <c r="AI125" s="53" t="s">
        <v>453</v>
      </c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4">
        <v>300</v>
      </c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>
        <v>300</v>
      </c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6" t="s">
        <v>386</v>
      </c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8"/>
    </row>
    <row r="126" spans="1:110" s="21" customFormat="1" ht="38.25" customHeight="1" hidden="1">
      <c r="A126" s="65" t="s">
        <v>48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6"/>
      <c r="AC126" s="100" t="s">
        <v>286</v>
      </c>
      <c r="AD126" s="101"/>
      <c r="AE126" s="101"/>
      <c r="AF126" s="101"/>
      <c r="AG126" s="101"/>
      <c r="AH126" s="102"/>
      <c r="AI126" s="104" t="s">
        <v>350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2"/>
      <c r="BC126" s="74">
        <f>BC128</f>
        <v>0</v>
      </c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8"/>
      <c r="BW126" s="74">
        <f>BW128</f>
        <v>0</v>
      </c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8"/>
      <c r="CO126" s="74" t="s">
        <v>386</v>
      </c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6"/>
    </row>
    <row r="127" spans="1:110" ht="38.25" customHeight="1" hidden="1">
      <c r="A127" s="44" t="s">
        <v>271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122" t="s">
        <v>286</v>
      </c>
      <c r="AD127" s="106"/>
      <c r="AE127" s="106"/>
      <c r="AF127" s="106"/>
      <c r="AG127" s="106"/>
      <c r="AH127" s="107"/>
      <c r="AI127" s="105" t="s">
        <v>189</v>
      </c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7"/>
      <c r="BC127" s="56" t="s">
        <v>386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103"/>
      <c r="BW127" s="56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103"/>
      <c r="CO127" s="56">
        <f>-BW127</f>
        <v>0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ht="38.25" customHeight="1" hidden="1">
      <c r="A128" s="44" t="s">
        <v>48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5"/>
      <c r="AC128" s="122" t="s">
        <v>286</v>
      </c>
      <c r="AD128" s="106"/>
      <c r="AE128" s="106"/>
      <c r="AF128" s="106"/>
      <c r="AG128" s="106"/>
      <c r="AH128" s="107"/>
      <c r="AI128" s="105" t="s">
        <v>433</v>
      </c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7"/>
      <c r="BC128" s="56">
        <v>0</v>
      </c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103"/>
      <c r="BW128" s="56">
        <v>0</v>
      </c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103"/>
      <c r="CO128" s="56" t="s">
        <v>386</v>
      </c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8"/>
    </row>
    <row r="129" spans="1:110" s="21" customFormat="1" ht="38.25" customHeight="1" hidden="1">
      <c r="A129" s="65" t="s">
        <v>90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6"/>
      <c r="AC129" s="72" t="s">
        <v>286</v>
      </c>
      <c r="AD129" s="73"/>
      <c r="AE129" s="73"/>
      <c r="AF129" s="73"/>
      <c r="AG129" s="73"/>
      <c r="AH129" s="73"/>
      <c r="AI129" s="73" t="s">
        <v>143</v>
      </c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7">
        <f>BC130</f>
        <v>0</v>
      </c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>
        <f>BW130</f>
        <v>0</v>
      </c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4" t="s">
        <v>386</v>
      </c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6"/>
    </row>
    <row r="130" spans="1:110" ht="38.25" customHeight="1" hidden="1">
      <c r="A130" s="44" t="s">
        <v>92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5"/>
      <c r="AC130" s="52" t="s">
        <v>286</v>
      </c>
      <c r="AD130" s="53"/>
      <c r="AE130" s="53"/>
      <c r="AF130" s="53"/>
      <c r="AG130" s="53"/>
      <c r="AH130" s="53"/>
      <c r="AI130" s="53" t="s">
        <v>93</v>
      </c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4">
        <v>0</v>
      </c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>
        <v>0</v>
      </c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6" t="s">
        <v>386</v>
      </c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8"/>
    </row>
    <row r="131" spans="1:110" s="21" customFormat="1" ht="38.25" customHeight="1" hidden="1">
      <c r="A131" s="65" t="s">
        <v>417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6"/>
      <c r="AC131" s="72" t="s">
        <v>286</v>
      </c>
      <c r="AD131" s="73"/>
      <c r="AE131" s="73"/>
      <c r="AF131" s="73"/>
      <c r="AG131" s="73"/>
      <c r="AH131" s="73"/>
      <c r="AI131" s="73" t="s">
        <v>126</v>
      </c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7" t="str">
        <f>BC132</f>
        <v>-</v>
      </c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>
        <f>BW132</f>
        <v>0</v>
      </c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108" t="s">
        <v>386</v>
      </c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10"/>
    </row>
    <row r="132" spans="1:110" ht="38.25" customHeight="1" hidden="1">
      <c r="A132" s="44" t="s">
        <v>271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5"/>
      <c r="AC132" s="52" t="s">
        <v>286</v>
      </c>
      <c r="AD132" s="53"/>
      <c r="AE132" s="53"/>
      <c r="AF132" s="53"/>
      <c r="AG132" s="53"/>
      <c r="AH132" s="53"/>
      <c r="AI132" s="53" t="s">
        <v>47</v>
      </c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4" t="str">
        <f>BC133</f>
        <v>-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>
        <v>0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108" t="s">
        <v>386</v>
      </c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10"/>
    </row>
    <row r="133" spans="1:110" ht="38.25" customHeight="1" hidden="1">
      <c r="A133" s="44" t="s">
        <v>271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5"/>
      <c r="AC133" s="52" t="s">
        <v>286</v>
      </c>
      <c r="AD133" s="53"/>
      <c r="AE133" s="53"/>
      <c r="AF133" s="53"/>
      <c r="AG133" s="53"/>
      <c r="AH133" s="53"/>
      <c r="AI133" s="53" t="s">
        <v>2</v>
      </c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4" t="s">
        <v>386</v>
      </c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>
        <v>0</v>
      </c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108" t="s">
        <v>386</v>
      </c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10"/>
    </row>
    <row r="134" spans="1:111" s="35" customFormat="1" ht="56.25" customHeight="1">
      <c r="A134" s="93" t="s">
        <v>331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4"/>
      <c r="AC134" s="95" t="s">
        <v>286</v>
      </c>
      <c r="AD134" s="96"/>
      <c r="AE134" s="96"/>
      <c r="AF134" s="96"/>
      <c r="AG134" s="96"/>
      <c r="AH134" s="96"/>
      <c r="AI134" s="96" t="s">
        <v>127</v>
      </c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87" t="s">
        <v>386</v>
      </c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>
        <f>BW135</f>
        <v>300</v>
      </c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166" t="str">
        <f>CO135</f>
        <v>-</v>
      </c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8"/>
      <c r="DG134" s="33"/>
    </row>
    <row r="135" spans="1:110" s="21" customFormat="1" ht="38.25" customHeight="1" hidden="1">
      <c r="A135" s="65" t="s">
        <v>420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6"/>
      <c r="AC135" s="72"/>
      <c r="AD135" s="73"/>
      <c r="AE135" s="73"/>
      <c r="AF135" s="73"/>
      <c r="AG135" s="73"/>
      <c r="AH135" s="73"/>
      <c r="AI135" s="73" t="s">
        <v>254</v>
      </c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7" t="str">
        <f>BC136</f>
        <v>-</v>
      </c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>
        <f>BW136</f>
        <v>300</v>
      </c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4" t="str">
        <f>CO136</f>
        <v>-</v>
      </c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6"/>
    </row>
    <row r="136" spans="1:110" ht="33" customHeight="1">
      <c r="A136" s="44" t="s">
        <v>225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5"/>
      <c r="AC136" s="52"/>
      <c r="AD136" s="53"/>
      <c r="AE136" s="53"/>
      <c r="AF136" s="53"/>
      <c r="AG136" s="53"/>
      <c r="AH136" s="53"/>
      <c r="AI136" s="53" t="s">
        <v>418</v>
      </c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4" t="s">
        <v>386</v>
      </c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>
        <v>300</v>
      </c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6" t="s">
        <v>386</v>
      </c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8"/>
    </row>
    <row r="137" spans="1:110" s="21" customFormat="1" ht="22.5" customHeight="1" hidden="1">
      <c r="A137" s="65" t="s">
        <v>412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6"/>
      <c r="AC137" s="72" t="s">
        <v>286</v>
      </c>
      <c r="AD137" s="73"/>
      <c r="AE137" s="73"/>
      <c r="AF137" s="73"/>
      <c r="AG137" s="73"/>
      <c r="AH137" s="73"/>
      <c r="AI137" s="73" t="s">
        <v>336</v>
      </c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7">
        <f>BC138</f>
        <v>0</v>
      </c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>
        <f>BW138</f>
        <v>0</v>
      </c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4">
        <f>BC137-BW137</f>
        <v>0</v>
      </c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6"/>
    </row>
    <row r="138" spans="1:110" ht="15" customHeight="1" hidden="1">
      <c r="A138" s="44" t="s">
        <v>332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5"/>
      <c r="AC138" s="52" t="s">
        <v>286</v>
      </c>
      <c r="AD138" s="53"/>
      <c r="AE138" s="53"/>
      <c r="AF138" s="53"/>
      <c r="AG138" s="53"/>
      <c r="AH138" s="53"/>
      <c r="AI138" s="53" t="s">
        <v>335</v>
      </c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4">
        <v>0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>
        <v>0</v>
      </c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6">
        <f>BC138-BW138</f>
        <v>0</v>
      </c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8"/>
    </row>
    <row r="139" spans="1:110" s="21" customFormat="1" ht="25.5" customHeight="1" hidden="1">
      <c r="A139" s="65" t="s">
        <v>411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6"/>
      <c r="AC139" s="72" t="s">
        <v>286</v>
      </c>
      <c r="AD139" s="73"/>
      <c r="AE139" s="73"/>
      <c r="AF139" s="73"/>
      <c r="AG139" s="73"/>
      <c r="AH139" s="73"/>
      <c r="AI139" s="73" t="s">
        <v>130</v>
      </c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7">
        <f>BC140</f>
        <v>0</v>
      </c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>
        <f>BW140</f>
        <v>0</v>
      </c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4">
        <f>BC139</f>
        <v>0</v>
      </c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6"/>
    </row>
    <row r="140" spans="1:110" ht="25.5" customHeight="1" hidden="1">
      <c r="A140" s="44" t="s">
        <v>226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5"/>
      <c r="AC140" s="52" t="s">
        <v>286</v>
      </c>
      <c r="AD140" s="53"/>
      <c r="AE140" s="53"/>
      <c r="AF140" s="53"/>
      <c r="AG140" s="53"/>
      <c r="AH140" s="53"/>
      <c r="AI140" s="53" t="s">
        <v>131</v>
      </c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4">
        <v>0</v>
      </c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>
        <v>0</v>
      </c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6">
        <f>BC140</f>
        <v>0</v>
      </c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8"/>
    </row>
    <row r="141" spans="1:110" s="21" customFormat="1" ht="20.25" customHeight="1" hidden="1">
      <c r="A141" s="65" t="s">
        <v>207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6"/>
      <c r="AC141" s="72" t="s">
        <v>286</v>
      </c>
      <c r="AD141" s="73"/>
      <c r="AE141" s="73"/>
      <c r="AF141" s="73"/>
      <c r="AG141" s="73"/>
      <c r="AH141" s="73"/>
      <c r="AI141" s="73" t="s">
        <v>204</v>
      </c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7">
        <f>BC142</f>
        <v>-546000</v>
      </c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>
        <f>BW142</f>
        <v>0</v>
      </c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4" t="s">
        <v>386</v>
      </c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6"/>
    </row>
    <row r="142" spans="1:110" ht="27" customHeight="1" hidden="1">
      <c r="A142" s="44" t="s">
        <v>206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5"/>
      <c r="AC142" s="52" t="s">
        <v>286</v>
      </c>
      <c r="AD142" s="53"/>
      <c r="AE142" s="53"/>
      <c r="AF142" s="53"/>
      <c r="AG142" s="53"/>
      <c r="AH142" s="53"/>
      <c r="AI142" s="53" t="s">
        <v>423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v>-546000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v>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6" t="s">
        <v>386</v>
      </c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8"/>
    </row>
    <row r="143" spans="1:110" s="36" customFormat="1" ht="38.25" customHeight="1">
      <c r="A143" s="68" t="s">
        <v>333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9"/>
      <c r="AC143" s="70" t="s">
        <v>286</v>
      </c>
      <c r="AD143" s="71"/>
      <c r="AE143" s="71"/>
      <c r="AF143" s="71"/>
      <c r="AG143" s="71"/>
      <c r="AH143" s="71"/>
      <c r="AI143" s="71" t="s">
        <v>132</v>
      </c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61">
        <v>3666200</v>
      </c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>
        <v>3494087.4</v>
      </c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171">
        <f>BC143-BW143</f>
        <v>172112.6000000001</v>
      </c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3"/>
    </row>
    <row r="144" spans="1:111" ht="58.5" customHeight="1">
      <c r="A144" s="65" t="s">
        <v>202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6"/>
      <c r="AC144" s="72" t="s">
        <v>286</v>
      </c>
      <c r="AD144" s="73"/>
      <c r="AE144" s="73"/>
      <c r="AF144" s="73"/>
      <c r="AG144" s="73"/>
      <c r="AH144" s="73"/>
      <c r="AI144" s="73" t="s">
        <v>133</v>
      </c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7">
        <v>3666200</v>
      </c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>
        <v>3494087.4</v>
      </c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56">
        <f>BC144-BW144</f>
        <v>172112.6000000001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  <c r="DG144" s="28"/>
    </row>
    <row r="145" spans="1:110" s="21" customFormat="1" ht="45" customHeight="1">
      <c r="A145" s="65" t="s">
        <v>442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6"/>
      <c r="AC145" s="67" t="s">
        <v>286</v>
      </c>
      <c r="AD145" s="59"/>
      <c r="AE145" s="59"/>
      <c r="AF145" s="59"/>
      <c r="AG145" s="59"/>
      <c r="AH145" s="59"/>
      <c r="AI145" s="59" t="s">
        <v>6</v>
      </c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0">
        <v>3360600</v>
      </c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>
        <v>3360600</v>
      </c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56">
        <f aca="true" t="shared" si="4" ref="CO145:CO150">BC145-BW145</f>
        <v>0</v>
      </c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8"/>
    </row>
    <row r="146" spans="1:110" ht="79.5" customHeight="1">
      <c r="A146" s="65" t="s">
        <v>73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6"/>
      <c r="AC146" s="72" t="s">
        <v>286</v>
      </c>
      <c r="AD146" s="73"/>
      <c r="AE146" s="73"/>
      <c r="AF146" s="73"/>
      <c r="AG146" s="73"/>
      <c r="AH146" s="73"/>
      <c r="AI146" s="73" t="s">
        <v>151</v>
      </c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7">
        <f>BC147</f>
        <v>3215400</v>
      </c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>
        <f>BW147</f>
        <v>3215400</v>
      </c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56">
        <f t="shared" si="4"/>
        <v>0</v>
      </c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ht="57.75" customHeight="1">
      <c r="A147" s="44" t="s">
        <v>72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5"/>
      <c r="AC147" s="52" t="s">
        <v>286</v>
      </c>
      <c r="AD147" s="53"/>
      <c r="AE147" s="53"/>
      <c r="AF147" s="53"/>
      <c r="AG147" s="53"/>
      <c r="AH147" s="53"/>
      <c r="AI147" s="53" t="s">
        <v>150</v>
      </c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4">
        <v>3215400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5">
        <v>3215400</v>
      </c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>
        <f t="shared" si="4"/>
        <v>0</v>
      </c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s="21" customFormat="1" ht="57.75" customHeight="1" hidden="1">
      <c r="A148" s="65" t="s">
        <v>144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6"/>
      <c r="AC148" s="72" t="s">
        <v>286</v>
      </c>
      <c r="AD148" s="73"/>
      <c r="AE148" s="73"/>
      <c r="AF148" s="73"/>
      <c r="AG148" s="73"/>
      <c r="AH148" s="73"/>
      <c r="AI148" s="73" t="s">
        <v>147</v>
      </c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7">
        <v>0</v>
      </c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174"/>
      <c r="BX148" s="174"/>
      <c r="BY148" s="174"/>
      <c r="BZ148" s="174"/>
      <c r="CA148" s="174"/>
      <c r="CB148" s="174"/>
      <c r="CC148" s="174"/>
      <c r="CD148" s="174"/>
      <c r="CE148" s="174"/>
      <c r="CF148" s="174"/>
      <c r="CG148" s="174"/>
      <c r="CH148" s="174"/>
      <c r="CI148" s="174"/>
      <c r="CJ148" s="174"/>
      <c r="CK148" s="174"/>
      <c r="CL148" s="174"/>
      <c r="CM148" s="174"/>
      <c r="CN148" s="174"/>
      <c r="CO148" s="56">
        <f t="shared" si="4"/>
        <v>0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57.75" customHeight="1" hidden="1">
      <c r="A149" s="44" t="s">
        <v>145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5"/>
      <c r="AC149" s="52" t="s">
        <v>286</v>
      </c>
      <c r="AD149" s="53"/>
      <c r="AE149" s="53"/>
      <c r="AF149" s="53"/>
      <c r="AG149" s="53"/>
      <c r="AH149" s="53"/>
      <c r="AI149" s="53" t="s">
        <v>148</v>
      </c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4">
        <v>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6">
        <f t="shared" si="4"/>
        <v>0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ht="57.75" customHeight="1" hidden="1">
      <c r="A150" s="44" t="s">
        <v>146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5"/>
      <c r="AC150" s="52" t="s">
        <v>286</v>
      </c>
      <c r="AD150" s="53"/>
      <c r="AE150" s="53"/>
      <c r="AF150" s="53"/>
      <c r="AG150" s="53"/>
      <c r="AH150" s="53"/>
      <c r="AI150" s="53" t="s">
        <v>149</v>
      </c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4">
        <v>0</v>
      </c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6">
        <f t="shared" si="4"/>
        <v>0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ht="57.75" customHeight="1">
      <c r="A151" s="44" t="s">
        <v>72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5"/>
      <c r="AC151" s="52" t="s">
        <v>286</v>
      </c>
      <c r="AD151" s="53"/>
      <c r="AE151" s="53"/>
      <c r="AF151" s="53"/>
      <c r="AG151" s="53"/>
      <c r="AH151" s="53"/>
      <c r="AI151" s="53" t="s">
        <v>462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v>145200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5">
        <v>145200</v>
      </c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>
        <f>BC151-BW151</f>
        <v>0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s="21" customFormat="1" ht="51.75" customHeight="1">
      <c r="A152" s="65" t="s">
        <v>195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6"/>
      <c r="AC152" s="100" t="s">
        <v>286</v>
      </c>
      <c r="AD152" s="101"/>
      <c r="AE152" s="101"/>
      <c r="AF152" s="101"/>
      <c r="AG152" s="101"/>
      <c r="AH152" s="102"/>
      <c r="AI152" s="104" t="s">
        <v>9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2"/>
      <c r="BC152" s="74">
        <f>BC153+BC155</f>
        <v>255600</v>
      </c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8"/>
      <c r="BW152" s="74">
        <f>BW153+BW155</f>
        <v>83487.4</v>
      </c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8"/>
      <c r="CO152" s="56">
        <f aca="true" t="shared" si="5" ref="CO152:CO157">BC152-BW152</f>
        <v>172112.6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ht="68.25" customHeight="1">
      <c r="A153" s="65" t="s">
        <v>373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6"/>
      <c r="AC153" s="72" t="s">
        <v>286</v>
      </c>
      <c r="AD153" s="73"/>
      <c r="AE153" s="73"/>
      <c r="AF153" s="73"/>
      <c r="AG153" s="73"/>
      <c r="AH153" s="73"/>
      <c r="AI153" s="73" t="s">
        <v>8</v>
      </c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7">
        <f>BC154</f>
        <v>255400</v>
      </c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>
        <f>BW154</f>
        <v>83287.4</v>
      </c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56">
        <f t="shared" si="5"/>
        <v>172112.6</v>
      </c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8"/>
    </row>
    <row r="154" spans="1:110" ht="66" customHeight="1">
      <c r="A154" s="44" t="s">
        <v>305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52" t="s">
        <v>286</v>
      </c>
      <c r="AD154" s="53"/>
      <c r="AE154" s="53"/>
      <c r="AF154" s="53"/>
      <c r="AG154" s="53"/>
      <c r="AH154" s="53"/>
      <c r="AI154" s="53" t="s">
        <v>7</v>
      </c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4">
        <v>255400</v>
      </c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5">
        <v>83287.4</v>
      </c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6">
        <f t="shared" si="5"/>
        <v>172112.6</v>
      </c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8"/>
    </row>
    <row r="155" spans="1:110" s="21" customFormat="1" ht="53.25" customHeight="1">
      <c r="A155" s="65" t="s">
        <v>242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6"/>
      <c r="AC155" s="72" t="s">
        <v>286</v>
      </c>
      <c r="AD155" s="73"/>
      <c r="AE155" s="73"/>
      <c r="AF155" s="73"/>
      <c r="AG155" s="73"/>
      <c r="AH155" s="73"/>
      <c r="AI155" s="73" t="s">
        <v>11</v>
      </c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7">
        <v>200</v>
      </c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>
        <f>BW156</f>
        <v>200</v>
      </c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56">
        <f t="shared" si="5"/>
        <v>0</v>
      </c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8"/>
    </row>
    <row r="156" spans="1:110" ht="53.25" customHeight="1">
      <c r="A156" s="44" t="s">
        <v>306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5"/>
      <c r="AC156" s="52" t="s">
        <v>286</v>
      </c>
      <c r="AD156" s="53"/>
      <c r="AE156" s="53"/>
      <c r="AF156" s="53"/>
      <c r="AG156" s="53"/>
      <c r="AH156" s="53"/>
      <c r="AI156" s="53" t="s">
        <v>10</v>
      </c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4">
        <v>200</v>
      </c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5">
        <v>200</v>
      </c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6">
        <f t="shared" si="5"/>
        <v>0</v>
      </c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8"/>
    </row>
    <row r="157" spans="1:110" s="21" customFormat="1" ht="30" customHeight="1" hidden="1">
      <c r="A157" s="65" t="s">
        <v>334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6"/>
      <c r="AC157" s="72" t="s">
        <v>286</v>
      </c>
      <c r="AD157" s="73"/>
      <c r="AE157" s="73"/>
      <c r="AF157" s="73"/>
      <c r="AG157" s="73"/>
      <c r="AH157" s="73"/>
      <c r="AI157" s="73" t="s">
        <v>134</v>
      </c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7">
        <f>BC158+BC161</f>
        <v>0</v>
      </c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>
        <f>BW160</f>
        <v>0</v>
      </c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4">
        <f t="shared" si="5"/>
        <v>0</v>
      </c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6"/>
    </row>
    <row r="158" spans="1:110" s="21" customFormat="1" ht="79.5" customHeight="1" hidden="1">
      <c r="A158" s="65" t="s">
        <v>219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6"/>
      <c r="AC158" s="72" t="s">
        <v>286</v>
      </c>
      <c r="AD158" s="73"/>
      <c r="AE158" s="73"/>
      <c r="AF158" s="73"/>
      <c r="AG158" s="73"/>
      <c r="AH158" s="73"/>
      <c r="AI158" s="59" t="s">
        <v>218</v>
      </c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0">
        <f>BC159</f>
        <v>0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>
        <f>BW159</f>
        <v>0</v>
      </c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74" t="s">
        <v>386</v>
      </c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6"/>
    </row>
    <row r="159" spans="1:110" ht="75.75" customHeight="1" hidden="1">
      <c r="A159" s="44" t="s">
        <v>216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5"/>
      <c r="AC159" s="52" t="s">
        <v>286</v>
      </c>
      <c r="AD159" s="53"/>
      <c r="AE159" s="53"/>
      <c r="AF159" s="53"/>
      <c r="AG159" s="53"/>
      <c r="AH159" s="53"/>
      <c r="AI159" s="53" t="s">
        <v>217</v>
      </c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6" t="s">
        <v>386</v>
      </c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8"/>
    </row>
    <row r="160" spans="1:110" s="21" customFormat="1" ht="42" customHeight="1" hidden="1">
      <c r="A160" s="65" t="s">
        <v>377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6"/>
      <c r="AC160" s="72" t="s">
        <v>286</v>
      </c>
      <c r="AD160" s="73"/>
      <c r="AE160" s="73"/>
      <c r="AF160" s="73"/>
      <c r="AG160" s="73"/>
      <c r="AH160" s="73"/>
      <c r="AI160" s="59" t="s">
        <v>135</v>
      </c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0">
        <f>BC161</f>
        <v>0</v>
      </c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>
        <f>BW161</f>
        <v>0</v>
      </c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74">
        <f>BC160-BW160</f>
        <v>0</v>
      </c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6"/>
    </row>
    <row r="161" spans="1:110" ht="43.5" customHeight="1" hidden="1">
      <c r="A161" s="44" t="s">
        <v>307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/>
      <c r="AC161" s="52" t="s">
        <v>286</v>
      </c>
      <c r="AD161" s="53"/>
      <c r="AE161" s="53"/>
      <c r="AF161" s="53"/>
      <c r="AG161" s="53"/>
      <c r="AH161" s="53"/>
      <c r="AI161" s="53" t="s">
        <v>136</v>
      </c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4">
        <v>0</v>
      </c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>
        <v>0</v>
      </c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74">
        <f>BC161-BW161</f>
        <v>0</v>
      </c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6"/>
    </row>
    <row r="162" spans="1:110" ht="63" customHeight="1" hidden="1">
      <c r="A162" s="65" t="s">
        <v>414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6"/>
      <c r="AC162" s="67" t="s">
        <v>286</v>
      </c>
      <c r="AD162" s="59"/>
      <c r="AE162" s="59"/>
      <c r="AF162" s="59"/>
      <c r="AG162" s="59"/>
      <c r="AH162" s="59"/>
      <c r="AI162" s="59" t="s">
        <v>413</v>
      </c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182">
        <f>BC163</f>
        <v>0</v>
      </c>
      <c r="BD162" s="182"/>
      <c r="BE162" s="182"/>
      <c r="BF162" s="182"/>
      <c r="BG162" s="182"/>
      <c r="BH162" s="182"/>
      <c r="BI162" s="182"/>
      <c r="BJ162" s="182"/>
      <c r="BK162" s="182"/>
      <c r="BL162" s="182"/>
      <c r="BM162" s="182"/>
      <c r="BN162" s="182"/>
      <c r="BO162" s="182"/>
      <c r="BP162" s="182"/>
      <c r="BQ162" s="182"/>
      <c r="BR162" s="182"/>
      <c r="BS162" s="182"/>
      <c r="BT162" s="182"/>
      <c r="BU162" s="182"/>
      <c r="BV162" s="182"/>
      <c r="BW162" s="182">
        <f>BW163</f>
        <v>0</v>
      </c>
      <c r="BX162" s="182"/>
      <c r="BY162" s="182"/>
      <c r="BZ162" s="182"/>
      <c r="CA162" s="182"/>
      <c r="CB162" s="182"/>
      <c r="CC162" s="182"/>
      <c r="CD162" s="182"/>
      <c r="CE162" s="182"/>
      <c r="CF162" s="182"/>
      <c r="CG162" s="182"/>
      <c r="CH162" s="182"/>
      <c r="CI162" s="182"/>
      <c r="CJ162" s="182"/>
      <c r="CK162" s="182"/>
      <c r="CL162" s="182"/>
      <c r="CM162" s="182"/>
      <c r="CN162" s="182"/>
      <c r="CO162" s="183" t="s">
        <v>386</v>
      </c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5"/>
    </row>
    <row r="163" spans="1:110" ht="58.5" customHeight="1" hidden="1">
      <c r="A163" s="44" t="s">
        <v>416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5"/>
      <c r="AC163" s="52" t="s">
        <v>286</v>
      </c>
      <c r="AD163" s="53"/>
      <c r="AE163" s="53"/>
      <c r="AF163" s="53"/>
      <c r="AG163" s="53"/>
      <c r="AH163" s="53"/>
      <c r="AI163" s="53" t="s">
        <v>415</v>
      </c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178">
        <v>0</v>
      </c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>
        <v>0</v>
      </c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9" t="s">
        <v>386</v>
      </c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1"/>
    </row>
    <row r="164" spans="1:110" s="21" customFormat="1" ht="30" customHeight="1">
      <c r="A164" s="65" t="s">
        <v>334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6"/>
      <c r="AC164" s="72" t="s">
        <v>286</v>
      </c>
      <c r="AD164" s="73"/>
      <c r="AE164" s="73"/>
      <c r="AF164" s="73"/>
      <c r="AG164" s="73"/>
      <c r="AH164" s="73"/>
      <c r="AI164" s="73" t="s">
        <v>22</v>
      </c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7">
        <f>BC165+BC168</f>
        <v>50000</v>
      </c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>
        <f>BW167</f>
        <v>50000</v>
      </c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56">
        <f>BC164-BW164</f>
        <v>0</v>
      </c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8"/>
    </row>
    <row r="165" spans="1:110" s="21" customFormat="1" ht="79.5" customHeight="1" hidden="1">
      <c r="A165" s="65" t="s">
        <v>219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6"/>
      <c r="AC165" s="72" t="s">
        <v>286</v>
      </c>
      <c r="AD165" s="73"/>
      <c r="AE165" s="73"/>
      <c r="AF165" s="73"/>
      <c r="AG165" s="73"/>
      <c r="AH165" s="73"/>
      <c r="AI165" s="59" t="s">
        <v>218</v>
      </c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0">
        <f>BC166</f>
        <v>0</v>
      </c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>
        <f>BW166</f>
        <v>0</v>
      </c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74" t="s">
        <v>386</v>
      </c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6"/>
    </row>
    <row r="166" spans="1:110" ht="75.75" customHeight="1" hidden="1">
      <c r="A166" s="44" t="s">
        <v>216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5"/>
      <c r="AC166" s="52" t="s">
        <v>286</v>
      </c>
      <c r="AD166" s="53"/>
      <c r="AE166" s="53"/>
      <c r="AF166" s="53"/>
      <c r="AG166" s="53"/>
      <c r="AH166" s="53"/>
      <c r="AI166" s="53" t="s">
        <v>217</v>
      </c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6" t="s">
        <v>386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0" s="21" customFormat="1" ht="42" customHeight="1">
      <c r="A167" s="65" t="s">
        <v>377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6"/>
      <c r="AC167" s="72" t="s">
        <v>286</v>
      </c>
      <c r="AD167" s="73"/>
      <c r="AE167" s="73"/>
      <c r="AF167" s="73"/>
      <c r="AG167" s="73"/>
      <c r="AH167" s="73"/>
      <c r="AI167" s="59" t="s">
        <v>21</v>
      </c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0">
        <f>BC168</f>
        <v>50000</v>
      </c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>
        <f>BW168</f>
        <v>50000</v>
      </c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56">
        <f>BC167-BW167</f>
        <v>0</v>
      </c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8"/>
    </row>
    <row r="168" spans="1:110" ht="62.25" customHeight="1">
      <c r="A168" s="44" t="s">
        <v>307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5"/>
      <c r="AC168" s="52" t="s">
        <v>286</v>
      </c>
      <c r="AD168" s="53"/>
      <c r="AE168" s="53"/>
      <c r="AF168" s="53"/>
      <c r="AG168" s="53"/>
      <c r="AH168" s="53"/>
      <c r="AI168" s="53" t="s">
        <v>20</v>
      </c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4">
        <v>50000</v>
      </c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5">
        <v>50000</v>
      </c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6">
        <f>BC168-BW168</f>
        <v>0</v>
      </c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8"/>
    </row>
    <row r="169" spans="1:111" ht="33.75" customHeight="1" hidden="1">
      <c r="A169" s="68" t="s">
        <v>54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9"/>
      <c r="AC169" s="70" t="s">
        <v>286</v>
      </c>
      <c r="AD169" s="71"/>
      <c r="AE169" s="71"/>
      <c r="AF169" s="71"/>
      <c r="AG169" s="71"/>
      <c r="AH169" s="71"/>
      <c r="AI169" s="71" t="s">
        <v>53</v>
      </c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61">
        <f>BC170+BC174+BC179+BC186</f>
        <v>0</v>
      </c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>
        <v>0</v>
      </c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2" t="s">
        <v>386</v>
      </c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4"/>
      <c r="DG169" s="28"/>
    </row>
    <row r="170" spans="1:110" s="21" customFormat="1" ht="50.25" customHeight="1" hidden="1">
      <c r="A170" s="65" t="s">
        <v>58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6"/>
      <c r="AC170" s="67" t="s">
        <v>286</v>
      </c>
      <c r="AD170" s="59"/>
      <c r="AE170" s="59"/>
      <c r="AF170" s="59"/>
      <c r="AG170" s="59"/>
      <c r="AH170" s="59"/>
      <c r="AI170" s="59" t="s">
        <v>55</v>
      </c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0">
        <f>BC171+BC172+BC173</f>
        <v>0</v>
      </c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>
        <f>BW172+BW173+BW171</f>
        <v>0</v>
      </c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56" t="str">
        <f>CO172</f>
        <v>-</v>
      </c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8"/>
    </row>
    <row r="171" spans="1:110" ht="70.5" customHeight="1" hidden="1">
      <c r="A171" s="44" t="s">
        <v>57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5"/>
      <c r="AC171" s="52" t="s">
        <v>286</v>
      </c>
      <c r="AD171" s="53"/>
      <c r="AE171" s="53"/>
      <c r="AF171" s="53"/>
      <c r="AG171" s="53"/>
      <c r="AH171" s="53"/>
      <c r="AI171" s="53" t="s">
        <v>56</v>
      </c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4">
        <v>0</v>
      </c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>
        <v>0</v>
      </c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6" t="s">
        <v>386</v>
      </c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8"/>
    </row>
    <row r="172" spans="1:110" ht="22.5" customHeight="1" hidden="1">
      <c r="A172" s="44" t="s">
        <v>58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5"/>
      <c r="AC172" s="52" t="s">
        <v>286</v>
      </c>
      <c r="AD172" s="53"/>
      <c r="AE172" s="53"/>
      <c r="AF172" s="53"/>
      <c r="AG172" s="53"/>
      <c r="AH172" s="53"/>
      <c r="AI172" s="53" t="s">
        <v>60</v>
      </c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>
        <v>0</v>
      </c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6" t="s">
        <v>386</v>
      </c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8"/>
    </row>
    <row r="173" spans="1:110" ht="32.25" customHeight="1">
      <c r="A173" s="44" t="s">
        <v>58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5"/>
      <c r="AC173" s="52" t="s">
        <v>286</v>
      </c>
      <c r="AD173" s="53"/>
      <c r="AE173" s="53"/>
      <c r="AF173" s="53"/>
      <c r="AG173" s="53"/>
      <c r="AH173" s="53"/>
      <c r="AI173" s="53" t="s">
        <v>59</v>
      </c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4">
        <v>0</v>
      </c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>
        <v>0</v>
      </c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6" t="s">
        <v>386</v>
      </c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8"/>
    </row>
  </sheetData>
  <sheetProtection/>
  <mergeCells count="1006"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161:AB161"/>
    <mergeCell ref="AC161:AH161"/>
    <mergeCell ref="BC162:BV162"/>
    <mergeCell ref="BC29:BV29"/>
    <mergeCell ref="AI55:BB55"/>
    <mergeCell ref="AI101:BB101"/>
    <mergeCell ref="BC96:BV96"/>
    <mergeCell ref="AI68:BB68"/>
    <mergeCell ref="A119:AB119"/>
    <mergeCell ref="AC119:AH119"/>
    <mergeCell ref="A163:AB163"/>
    <mergeCell ref="AC163:AH163"/>
    <mergeCell ref="AI163:BB163"/>
    <mergeCell ref="A162:AB162"/>
    <mergeCell ref="AC162:AH162"/>
    <mergeCell ref="AI162:BB162"/>
    <mergeCell ref="CO159:DF159"/>
    <mergeCell ref="AI125:BB125"/>
    <mergeCell ref="AI114:BB114"/>
    <mergeCell ref="AI115:BB115"/>
    <mergeCell ref="CO161:DF161"/>
    <mergeCell ref="BC161:BV161"/>
    <mergeCell ref="BC160:BV160"/>
    <mergeCell ref="BW126:CN126"/>
    <mergeCell ref="CO127:DF127"/>
    <mergeCell ref="BW123:CN123"/>
    <mergeCell ref="BW114:CN114"/>
    <mergeCell ref="BW111:CN111"/>
    <mergeCell ref="CO163:DF163"/>
    <mergeCell ref="CO155:DF155"/>
    <mergeCell ref="BW156:CN156"/>
    <mergeCell ref="CO156:DF156"/>
    <mergeCell ref="CO158:DF158"/>
    <mergeCell ref="BW162:CN162"/>
    <mergeCell ref="CO162:DF162"/>
    <mergeCell ref="CO160:DF160"/>
    <mergeCell ref="BC159:BV159"/>
    <mergeCell ref="AI153:BB153"/>
    <mergeCell ref="BW163:CN163"/>
    <mergeCell ref="BW160:CN160"/>
    <mergeCell ref="BW161:CN161"/>
    <mergeCell ref="BC163:BV163"/>
    <mergeCell ref="BW158:CN158"/>
    <mergeCell ref="BW159:CN159"/>
    <mergeCell ref="BC157:BV157"/>
    <mergeCell ref="BC156:BV156"/>
    <mergeCell ref="AI161:BB161"/>
    <mergeCell ref="AI148:BB148"/>
    <mergeCell ref="AI160:BB160"/>
    <mergeCell ref="AI159:BB159"/>
    <mergeCell ref="AI156:BB156"/>
    <mergeCell ref="AI158:BB158"/>
    <mergeCell ref="AI157:BB157"/>
    <mergeCell ref="AI150:BB150"/>
    <mergeCell ref="AI149:BB149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CO99:DF99"/>
    <mergeCell ref="CO111:DF111"/>
    <mergeCell ref="CO112:DF112"/>
    <mergeCell ref="CO106:DF106"/>
    <mergeCell ref="CO108:DF108"/>
    <mergeCell ref="CO114:DF114"/>
    <mergeCell ref="CO113:DF113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BW119:CN119"/>
    <mergeCell ref="CO128:DF128"/>
    <mergeCell ref="CO122:DF122"/>
    <mergeCell ref="BW153:CN153"/>
    <mergeCell ref="CO139:DF139"/>
    <mergeCell ref="BW147:CN147"/>
    <mergeCell ref="CO153:DF153"/>
    <mergeCell ref="BW145:CN145"/>
    <mergeCell ref="CO124:DF124"/>
    <mergeCell ref="CO140:DF140"/>
    <mergeCell ref="CO157:DF157"/>
    <mergeCell ref="BW155:CN155"/>
    <mergeCell ref="BW148:CN148"/>
    <mergeCell ref="CO148:DF148"/>
    <mergeCell ref="BW149:CN149"/>
    <mergeCell ref="CO150:DF150"/>
    <mergeCell ref="BW157:CN157"/>
    <mergeCell ref="CO149:DF149"/>
    <mergeCell ref="CO154:DF154"/>
    <mergeCell ref="BW154:CN154"/>
    <mergeCell ref="CO143:DF143"/>
    <mergeCell ref="BW144:CN144"/>
    <mergeCell ref="BW146:CN146"/>
    <mergeCell ref="BW143:CN143"/>
    <mergeCell ref="CO144:DF144"/>
    <mergeCell ref="CO145:DF145"/>
    <mergeCell ref="CO146:DF146"/>
    <mergeCell ref="AI147:BB147"/>
    <mergeCell ref="BC148:BV148"/>
    <mergeCell ref="BC150:BV150"/>
    <mergeCell ref="BC149:BV149"/>
    <mergeCell ref="CO152:DF152"/>
    <mergeCell ref="CO147:DF147"/>
    <mergeCell ref="BW152:CN152"/>
    <mergeCell ref="AC159:AH159"/>
    <mergeCell ref="AC142:AH142"/>
    <mergeCell ref="AC143:AH143"/>
    <mergeCell ref="AC158:AH158"/>
    <mergeCell ref="AC157:AH157"/>
    <mergeCell ref="BC143:BV143"/>
    <mergeCell ref="BC142:BV142"/>
    <mergeCell ref="BC144:BV144"/>
    <mergeCell ref="BC145:BV145"/>
    <mergeCell ref="BC158:BV158"/>
    <mergeCell ref="A145:AB145"/>
    <mergeCell ref="AI135:BB135"/>
    <mergeCell ref="BW141:CN141"/>
    <mergeCell ref="BW139:CN139"/>
    <mergeCell ref="BW137:CN137"/>
    <mergeCell ref="BW135:CN135"/>
    <mergeCell ref="AI137:BB137"/>
    <mergeCell ref="AI139:BB139"/>
    <mergeCell ref="AI144:BB144"/>
    <mergeCell ref="BW138:CN138"/>
    <mergeCell ref="BW140:CN140"/>
    <mergeCell ref="AC145:AH145"/>
    <mergeCell ref="AC144:AH144"/>
    <mergeCell ref="AC155:AH155"/>
    <mergeCell ref="AC148:AH148"/>
    <mergeCell ref="AC149:AH149"/>
    <mergeCell ref="AC154:AH154"/>
    <mergeCell ref="AI142:BB142"/>
    <mergeCell ref="BW150:CN150"/>
    <mergeCell ref="AI152:BB152"/>
    <mergeCell ref="A158:AB158"/>
    <mergeCell ref="A160:AB160"/>
    <mergeCell ref="AC160:AH160"/>
    <mergeCell ref="A152:AB152"/>
    <mergeCell ref="AC152:AH152"/>
    <mergeCell ref="A147:AB147"/>
    <mergeCell ref="AC147:AH147"/>
    <mergeCell ref="A148:AB148"/>
    <mergeCell ref="A149:AB149"/>
    <mergeCell ref="A150:AB150"/>
    <mergeCell ref="A159:AB159"/>
    <mergeCell ref="AC141:AH141"/>
    <mergeCell ref="AC140:AH140"/>
    <mergeCell ref="AC135:AH135"/>
    <mergeCell ref="AC133:AH133"/>
    <mergeCell ref="AC134:AH134"/>
    <mergeCell ref="AC139:AH139"/>
    <mergeCell ref="A138:AB138"/>
    <mergeCell ref="A157:AB157"/>
    <mergeCell ref="AC153:AH153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144:AB144"/>
    <mergeCell ref="A153:AB153"/>
    <mergeCell ref="A143:AB143"/>
    <mergeCell ref="A154:AB154"/>
    <mergeCell ref="AC156:AH156"/>
    <mergeCell ref="A155:AB155"/>
    <mergeCell ref="AC146:AH146"/>
    <mergeCell ref="A156:AB156"/>
    <mergeCell ref="A146:AB146"/>
    <mergeCell ref="AC150:AH150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17:AB117"/>
    <mergeCell ref="A115:AB115"/>
    <mergeCell ref="A114:AB114"/>
    <mergeCell ref="AC117:AH117"/>
    <mergeCell ref="AC115:AH115"/>
    <mergeCell ref="A116:AB116"/>
    <mergeCell ref="AC111:AH111"/>
    <mergeCell ref="A108:AB108"/>
    <mergeCell ref="A109:AB109"/>
    <mergeCell ref="A110:AB110"/>
    <mergeCell ref="AC110:AH110"/>
    <mergeCell ref="AC108:AH108"/>
    <mergeCell ref="A111:AB111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I106:BB106"/>
    <mergeCell ref="AI109:BB109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CO75:DF75"/>
    <mergeCell ref="AC74:AH74"/>
    <mergeCell ref="AI74:BB74"/>
    <mergeCell ref="BC73:BV73"/>
    <mergeCell ref="BW74:CN74"/>
    <mergeCell ref="AC73:AH73"/>
    <mergeCell ref="BC74:BV74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I93:BB93"/>
    <mergeCell ref="AI96:BB96"/>
    <mergeCell ref="BC152:BV152"/>
    <mergeCell ref="AI146:BB146"/>
    <mergeCell ref="BC146:BV146"/>
    <mergeCell ref="AI98:BB98"/>
    <mergeCell ref="AI94:BB94"/>
    <mergeCell ref="AI95:BB95"/>
    <mergeCell ref="AI100:BB100"/>
    <mergeCell ref="AI99:BB99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BC138:BV138"/>
    <mergeCell ref="AI155:BB155"/>
    <mergeCell ref="BC154:BV154"/>
    <mergeCell ref="AI145:BB145"/>
    <mergeCell ref="AI138:BB138"/>
    <mergeCell ref="BC155:BV155"/>
    <mergeCell ref="AI154:BB154"/>
    <mergeCell ref="BC153:BV153"/>
    <mergeCell ref="AI143:BB143"/>
    <mergeCell ref="BC147:BV147"/>
    <mergeCell ref="BC135:BV135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132:BV132"/>
    <mergeCell ref="BC122:BV122"/>
    <mergeCell ref="BW121:CN121"/>
    <mergeCell ref="BW124:CN124"/>
    <mergeCell ref="BC130:BV130"/>
    <mergeCell ref="BW130:CN130"/>
    <mergeCell ref="BW131:CN13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76:CN76"/>
    <mergeCell ref="BW89:CN89"/>
    <mergeCell ref="BW87:CN87"/>
    <mergeCell ref="BW88:CN88"/>
    <mergeCell ref="BW86:CN86"/>
    <mergeCell ref="BW83:CN83"/>
    <mergeCell ref="BW85:CN85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BW53:CN53"/>
    <mergeCell ref="CO50:DF50"/>
    <mergeCell ref="BW51:CN51"/>
    <mergeCell ref="CO54:DF54"/>
    <mergeCell ref="CO51:DF51"/>
    <mergeCell ref="CO52:DF52"/>
    <mergeCell ref="CO53:DF53"/>
    <mergeCell ref="CO43:DF43"/>
    <mergeCell ref="CO42:DF42"/>
    <mergeCell ref="BW37:CN37"/>
    <mergeCell ref="BW47:CN47"/>
    <mergeCell ref="CO40:DF40"/>
    <mergeCell ref="CO44:DF44"/>
    <mergeCell ref="CO45:DF45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40:AB40"/>
    <mergeCell ref="AC40:AH40"/>
    <mergeCell ref="A41:AB41"/>
    <mergeCell ref="A42:AB42"/>
    <mergeCell ref="AC41:AH41"/>
    <mergeCell ref="AI44:BB44"/>
    <mergeCell ref="AC44:AH44"/>
    <mergeCell ref="AI51:BB51"/>
    <mergeCell ref="BC50:BV50"/>
    <mergeCell ref="BC48:BV48"/>
    <mergeCell ref="BC44:BV44"/>
    <mergeCell ref="BC47:BV47"/>
    <mergeCell ref="BC45:BV45"/>
    <mergeCell ref="AI45:BB45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BC78:BV78"/>
    <mergeCell ref="BC79:BV79"/>
    <mergeCell ref="BC77:BV77"/>
    <mergeCell ref="BW79:CN79"/>
    <mergeCell ref="BC88:BV88"/>
    <mergeCell ref="BC89:BV89"/>
    <mergeCell ref="BW81:CN81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C120:BV120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CO164:DF164"/>
    <mergeCell ref="A25:AB25"/>
    <mergeCell ref="AC25:AH25"/>
    <mergeCell ref="AI25:BB25"/>
    <mergeCell ref="BC25:BV25"/>
    <mergeCell ref="BW25:CN25"/>
    <mergeCell ref="CO25:DF25"/>
    <mergeCell ref="A164:AB164"/>
    <mergeCell ref="AC164:AH164"/>
    <mergeCell ref="BW26:CN26"/>
    <mergeCell ref="BW164:CN164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BC55:BV55"/>
    <mergeCell ref="AI166:BB166"/>
    <mergeCell ref="BC166:BV166"/>
    <mergeCell ref="BW166:CN166"/>
    <mergeCell ref="A77:AB77"/>
    <mergeCell ref="A78:AB78"/>
    <mergeCell ref="A80:AB80"/>
    <mergeCell ref="A79:AB79"/>
    <mergeCell ref="AI164:BB164"/>
    <mergeCell ref="BC164:BV164"/>
    <mergeCell ref="BW165:CN165"/>
    <mergeCell ref="CO168:DF168"/>
    <mergeCell ref="BW167:CN167"/>
    <mergeCell ref="CO167:DF167"/>
    <mergeCell ref="CO165:DF165"/>
    <mergeCell ref="A166:AB166"/>
    <mergeCell ref="AC166:AH166"/>
    <mergeCell ref="A165:AB165"/>
    <mergeCell ref="AC165:AH165"/>
    <mergeCell ref="AI165:BB165"/>
    <mergeCell ref="BC165:BV165"/>
    <mergeCell ref="A168:AB168"/>
    <mergeCell ref="AC168:AH168"/>
    <mergeCell ref="AI168:BB168"/>
    <mergeCell ref="BC168:BV168"/>
    <mergeCell ref="CO166:DF166"/>
    <mergeCell ref="A167:AB167"/>
    <mergeCell ref="AC167:AH167"/>
    <mergeCell ref="AI167:BB167"/>
    <mergeCell ref="BC167:BV167"/>
    <mergeCell ref="BW168:CN168"/>
    <mergeCell ref="A170:AB170"/>
    <mergeCell ref="AC170:AH170"/>
    <mergeCell ref="A169:AB169"/>
    <mergeCell ref="AC169:AH169"/>
    <mergeCell ref="AI169:BB169"/>
    <mergeCell ref="BC169:BV169"/>
    <mergeCell ref="BW171:CN171"/>
    <mergeCell ref="CO171:DF171"/>
    <mergeCell ref="AI170:BB170"/>
    <mergeCell ref="BC170:BV170"/>
    <mergeCell ref="BW169:CN169"/>
    <mergeCell ref="CO169:DF169"/>
    <mergeCell ref="BW170:CN170"/>
    <mergeCell ref="CO170:DF170"/>
    <mergeCell ref="BW173:CN173"/>
    <mergeCell ref="CO173:DF173"/>
    <mergeCell ref="A173:AB173"/>
    <mergeCell ref="AC173:AH173"/>
    <mergeCell ref="BW172:CN172"/>
    <mergeCell ref="CO172:DF172"/>
    <mergeCell ref="AI172:BB172"/>
    <mergeCell ref="BC172:BV172"/>
    <mergeCell ref="A172:AB172"/>
    <mergeCell ref="AC172:AH172"/>
    <mergeCell ref="AI173:BB173"/>
    <mergeCell ref="BC173:BV173"/>
    <mergeCell ref="A171:AB171"/>
    <mergeCell ref="AC171:AH171"/>
    <mergeCell ref="AI171:BB171"/>
    <mergeCell ref="BC171:BV171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BW33:CN33"/>
    <mergeCell ref="CO33:DF33"/>
    <mergeCell ref="A151:AB151"/>
    <mergeCell ref="AC151:AH151"/>
    <mergeCell ref="AI151:BB151"/>
    <mergeCell ref="BC151:BV151"/>
    <mergeCell ref="BW151:CN151"/>
    <mergeCell ref="CO151:DF151"/>
    <mergeCell ref="A34:AB34"/>
    <mergeCell ref="AC34:AH34"/>
    <mergeCell ref="AI34:BB34"/>
    <mergeCell ref="BC34:BV34"/>
    <mergeCell ref="BW34:CN34"/>
    <mergeCell ref="CO34:DF3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136" zoomScaleNormal="75" zoomScaleSheetLayoutView="136" zoomScalePageLayoutView="0" workbookViewId="0" topLeftCell="A55">
      <selection activeCell="AX71" sqref="AX7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196</v>
      </c>
    </row>
    <row r="2" spans="1:110" ht="21" customHeight="1">
      <c r="A2" s="265" t="s">
        <v>315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</row>
    <row r="3" spans="1:110" ht="48" customHeight="1">
      <c r="A3" s="266" t="s">
        <v>281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 t="s">
        <v>282</v>
      </c>
      <c r="AD3" s="267"/>
      <c r="AE3" s="267"/>
      <c r="AF3" s="267"/>
      <c r="AG3" s="267"/>
      <c r="AH3" s="267"/>
      <c r="AI3" s="267" t="s">
        <v>209</v>
      </c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 t="s">
        <v>321</v>
      </c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 t="s">
        <v>283</v>
      </c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 t="s">
        <v>284</v>
      </c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8"/>
    </row>
    <row r="4" spans="1:110" s="14" customFormat="1" ht="18" customHeight="1" thickBot="1">
      <c r="A4" s="258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60">
        <v>2</v>
      </c>
      <c r="AD4" s="260"/>
      <c r="AE4" s="260"/>
      <c r="AF4" s="260"/>
      <c r="AG4" s="260"/>
      <c r="AH4" s="260"/>
      <c r="AI4" s="260">
        <v>3</v>
      </c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>
        <v>4</v>
      </c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>
        <v>5</v>
      </c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>
        <v>6</v>
      </c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1"/>
    </row>
    <row r="5" spans="1:113" s="17" customFormat="1" ht="23.25" customHeight="1">
      <c r="A5" s="262" t="s">
        <v>316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3"/>
      <c r="AC5" s="264" t="s">
        <v>294</v>
      </c>
      <c r="AD5" s="255"/>
      <c r="AE5" s="255"/>
      <c r="AF5" s="255"/>
      <c r="AG5" s="255"/>
      <c r="AH5" s="255"/>
      <c r="AI5" s="255" t="s">
        <v>287</v>
      </c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6">
        <f>SUM(AZ7:BV57)</f>
        <v>13260727.88</v>
      </c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>
        <f>SUM(BW7:CN57)</f>
        <v>10668442.03</v>
      </c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>
        <f>CO7+CO8+CO9+CO11+CO12+CO13+CO14+CO17+CO18+CO19+CO20+CO23+CO28+CO29+CO31+CO32+CO35+CO36+CO37+CO38+CO39+CO40+CO42+CO46+CO47+CO48+CO50+CO56+CO51+CO54+CO55+CO57+CO15+CO24+CO25+CO26</f>
        <v>2592285.85</v>
      </c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7"/>
      <c r="DG5" s="29"/>
      <c r="DI5" s="43"/>
    </row>
    <row r="6" spans="1:110" ht="15" customHeight="1">
      <c r="A6" s="203" t="s">
        <v>285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54"/>
      <c r="AC6" s="204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4"/>
    </row>
    <row r="7" spans="1:119" ht="52.5" customHeight="1">
      <c r="A7" s="203" t="s">
        <v>176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4" t="s">
        <v>294</v>
      </c>
      <c r="AD7" s="205"/>
      <c r="AE7" s="205"/>
      <c r="AF7" s="205"/>
      <c r="AG7" s="205"/>
      <c r="AH7" s="205"/>
      <c r="AI7" s="191" t="s">
        <v>175</v>
      </c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212">
        <v>3434113.1</v>
      </c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01">
        <v>2514146.58</v>
      </c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12">
        <f>AZ7-BW7</f>
        <v>919966.52</v>
      </c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4"/>
      <c r="DG7" s="18"/>
      <c r="DI7" s="30"/>
      <c r="DO7" s="30"/>
    </row>
    <row r="8" spans="1:119" ht="66" customHeight="1">
      <c r="A8" s="203" t="s">
        <v>173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4" t="s">
        <v>294</v>
      </c>
      <c r="AD8" s="205"/>
      <c r="AE8" s="205"/>
      <c r="AF8" s="205"/>
      <c r="AG8" s="205"/>
      <c r="AH8" s="205"/>
      <c r="AI8" s="191" t="s">
        <v>177</v>
      </c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212">
        <v>309500</v>
      </c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>
        <v>168873.6</v>
      </c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>
        <f aca="true" t="shared" si="0" ref="CO8:CO15">AZ8-BW8</f>
        <v>140626.4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4"/>
      <c r="DG8" s="39"/>
      <c r="DH8" s="40"/>
      <c r="DI8" s="30"/>
      <c r="DO8" s="30"/>
    </row>
    <row r="9" spans="1:119" ht="84" customHeight="1">
      <c r="A9" s="44" t="s">
        <v>174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4" t="s">
        <v>294</v>
      </c>
      <c r="AD9" s="205"/>
      <c r="AE9" s="205"/>
      <c r="AF9" s="205"/>
      <c r="AG9" s="205"/>
      <c r="AH9" s="205"/>
      <c r="AI9" s="191" t="s">
        <v>178</v>
      </c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213">
        <f>1109665-21000</f>
        <v>1088665</v>
      </c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2">
        <v>723235.19</v>
      </c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>
        <f t="shared" si="0"/>
        <v>365429.81000000006</v>
      </c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4"/>
      <c r="DI9" s="30"/>
      <c r="DO9" s="30"/>
    </row>
    <row r="10" spans="1:119" ht="84" customHeight="1">
      <c r="A10" s="44" t="s">
        <v>451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4" t="s">
        <v>294</v>
      </c>
      <c r="AD10" s="205"/>
      <c r="AE10" s="205"/>
      <c r="AF10" s="205"/>
      <c r="AG10" s="205"/>
      <c r="AH10" s="205"/>
      <c r="AI10" s="191" t="s">
        <v>456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212">
        <v>21827.9</v>
      </c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>
        <v>21827.9</v>
      </c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>
        <f t="shared" si="0"/>
        <v>0</v>
      </c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4"/>
      <c r="DI10" s="30"/>
      <c r="DO10" s="30"/>
    </row>
    <row r="11" spans="1:110" ht="63.75" customHeight="1">
      <c r="A11" s="203" t="s">
        <v>23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4" t="s">
        <v>294</v>
      </c>
      <c r="AD11" s="205"/>
      <c r="AE11" s="205"/>
      <c r="AF11" s="205"/>
      <c r="AG11" s="205"/>
      <c r="AH11" s="205"/>
      <c r="AI11" s="191" t="s">
        <v>355</v>
      </c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213">
        <f>530525+12707.62+300</f>
        <v>543532.62</v>
      </c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01">
        <v>460242.46</v>
      </c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12">
        <f t="shared" si="0"/>
        <v>83290.15999999997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4"/>
    </row>
    <row r="12" spans="1:110" ht="62.25" customHeight="1">
      <c r="A12" s="203" t="s">
        <v>184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54"/>
      <c r="AC12" s="206" t="s">
        <v>294</v>
      </c>
      <c r="AD12" s="207"/>
      <c r="AE12" s="207"/>
      <c r="AF12" s="207"/>
      <c r="AG12" s="207"/>
      <c r="AH12" s="208"/>
      <c r="AI12" s="198" t="s">
        <v>185</v>
      </c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200"/>
      <c r="AZ12" s="209">
        <v>89528.28</v>
      </c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209">
        <v>82751.78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1"/>
      <c r="CO12" s="212">
        <f t="shared" si="0"/>
        <v>6776.5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4"/>
    </row>
    <row r="13" spans="1:110" ht="63.75" customHeight="1">
      <c r="A13" s="203" t="s">
        <v>179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54"/>
      <c r="AC13" s="206" t="s">
        <v>294</v>
      </c>
      <c r="AD13" s="207"/>
      <c r="AE13" s="207"/>
      <c r="AF13" s="207"/>
      <c r="AG13" s="207"/>
      <c r="AH13" s="208"/>
      <c r="AI13" s="198" t="s">
        <v>180</v>
      </c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9">
        <v>7900</v>
      </c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09">
        <v>5205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1"/>
      <c r="CO13" s="212">
        <f t="shared" si="0"/>
        <v>2695</v>
      </c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4"/>
    </row>
    <row r="14" spans="1:142" ht="65.25" customHeight="1" hidden="1">
      <c r="A14" s="203" t="s">
        <v>338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54"/>
      <c r="AC14" s="206" t="s">
        <v>294</v>
      </c>
      <c r="AD14" s="207"/>
      <c r="AE14" s="207"/>
      <c r="AF14" s="207"/>
      <c r="AG14" s="207"/>
      <c r="AH14" s="208"/>
      <c r="AI14" s="198" t="s">
        <v>91</v>
      </c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200"/>
      <c r="AZ14" s="209">
        <v>0</v>
      </c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209">
        <v>0</v>
      </c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1"/>
      <c r="CO14" s="212">
        <f t="shared" si="0"/>
        <v>0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4"/>
      <c r="DI14" s="30"/>
      <c r="DO14" s="30"/>
      <c r="DY14" s="223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</row>
    <row r="15" spans="1:110" ht="124.5" customHeight="1">
      <c r="A15" s="203" t="s">
        <v>24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54"/>
      <c r="AC15" s="206" t="s">
        <v>294</v>
      </c>
      <c r="AD15" s="207"/>
      <c r="AE15" s="207"/>
      <c r="AF15" s="207"/>
      <c r="AG15" s="207"/>
      <c r="AH15" s="208"/>
      <c r="AI15" s="198" t="s">
        <v>356</v>
      </c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200"/>
      <c r="AZ15" s="209">
        <v>200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1"/>
      <c r="BW15" s="209">
        <v>200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1"/>
      <c r="CO15" s="212">
        <f t="shared" si="0"/>
        <v>0</v>
      </c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4"/>
    </row>
    <row r="16" spans="1:111" s="15" customFormat="1" ht="74.25" customHeight="1" hidden="1">
      <c r="A16" s="44" t="s">
        <v>76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192" t="s">
        <v>294</v>
      </c>
      <c r="AD16" s="193"/>
      <c r="AE16" s="193"/>
      <c r="AF16" s="193"/>
      <c r="AG16" s="193"/>
      <c r="AH16" s="194"/>
      <c r="AI16" s="195" t="s">
        <v>12</v>
      </c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7"/>
      <c r="AZ16" s="209">
        <v>0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1"/>
      <c r="BW16" s="209">
        <v>0</v>
      </c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1"/>
      <c r="CO16" s="212">
        <f aca="true" t="shared" si="1" ref="CO16:CO57">AZ16-BW16</f>
        <v>0</v>
      </c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4"/>
      <c r="DG16" s="31"/>
    </row>
    <row r="17" spans="1:111" ht="66" customHeight="1">
      <c r="A17" s="203" t="s">
        <v>182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4" t="s">
        <v>294</v>
      </c>
      <c r="AD17" s="205"/>
      <c r="AE17" s="205"/>
      <c r="AF17" s="205"/>
      <c r="AG17" s="205"/>
      <c r="AH17" s="205"/>
      <c r="AI17" s="202" t="s">
        <v>183</v>
      </c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13">
        <f>225300-220300</f>
        <v>5000</v>
      </c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01">
        <v>0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12">
        <f t="shared" si="1"/>
        <v>5000</v>
      </c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4"/>
      <c r="DG17" s="31"/>
    </row>
    <row r="18" spans="1:110" s="16" customFormat="1" ht="79.5" customHeight="1">
      <c r="A18" s="44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50" t="s">
        <v>294</v>
      </c>
      <c r="AD18" s="251"/>
      <c r="AE18" s="251"/>
      <c r="AF18" s="251"/>
      <c r="AG18" s="251"/>
      <c r="AH18" s="251"/>
      <c r="AI18" s="252" t="s">
        <v>357</v>
      </c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48">
        <v>15900</v>
      </c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>
        <v>13000</v>
      </c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12">
        <f t="shared" si="1"/>
        <v>2900</v>
      </c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4"/>
    </row>
    <row r="19" spans="1:110" s="16" customFormat="1" ht="108.75" customHeight="1">
      <c r="A19" s="203" t="s">
        <v>26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25" t="s">
        <v>294</v>
      </c>
      <c r="AD19" s="226"/>
      <c r="AE19" s="226"/>
      <c r="AF19" s="226"/>
      <c r="AG19" s="226"/>
      <c r="AH19" s="226"/>
      <c r="AI19" s="227" t="s">
        <v>358</v>
      </c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53">
        <f>35000-795.01</f>
        <v>34204.99</v>
      </c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28">
        <v>34204.99</v>
      </c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12">
        <f t="shared" si="1"/>
        <v>0</v>
      </c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4"/>
    </row>
    <row r="20" spans="1:111" s="16" customFormat="1" ht="98.25" customHeight="1">
      <c r="A20" s="203" t="s">
        <v>27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25" t="s">
        <v>294</v>
      </c>
      <c r="AD20" s="226"/>
      <c r="AE20" s="226"/>
      <c r="AF20" s="226"/>
      <c r="AG20" s="226"/>
      <c r="AH20" s="226"/>
      <c r="AI20" s="227" t="s">
        <v>359</v>
      </c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49">
        <v>6400</v>
      </c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28">
        <v>5100</v>
      </c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12">
        <f t="shared" si="1"/>
        <v>1300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4"/>
      <c r="DG20" s="31"/>
    </row>
    <row r="21" spans="1:111" s="16" customFormat="1" ht="127.5" customHeight="1" hidden="1">
      <c r="A21" s="203" t="s">
        <v>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25" t="s">
        <v>294</v>
      </c>
      <c r="AD21" s="226"/>
      <c r="AE21" s="226"/>
      <c r="AF21" s="226"/>
      <c r="AG21" s="226"/>
      <c r="AH21" s="226"/>
      <c r="AI21" s="227" t="s">
        <v>3</v>
      </c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49">
        <v>0</v>
      </c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28" t="s">
        <v>386</v>
      </c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12" t="e">
        <f t="shared" si="1"/>
        <v>#VALUE!</v>
      </c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4"/>
      <c r="DG21" s="31"/>
    </row>
    <row r="22" spans="1:110" s="16" customFormat="1" ht="81.75" customHeight="1">
      <c r="A22" s="203" t="s">
        <v>64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25" t="s">
        <v>294</v>
      </c>
      <c r="AD22" s="226"/>
      <c r="AE22" s="226"/>
      <c r="AF22" s="226"/>
      <c r="AG22" s="226"/>
      <c r="AH22" s="226"/>
      <c r="AI22" s="227" t="s">
        <v>257</v>
      </c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49">
        <v>20000</v>
      </c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28">
        <v>20000</v>
      </c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12">
        <f t="shared" si="1"/>
        <v>0</v>
      </c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4"/>
    </row>
    <row r="23" spans="1:111" s="16" customFormat="1" ht="112.5" customHeight="1">
      <c r="A23" s="203" t="s">
        <v>28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25" t="s">
        <v>294</v>
      </c>
      <c r="AD23" s="226"/>
      <c r="AE23" s="226"/>
      <c r="AF23" s="226"/>
      <c r="AG23" s="226"/>
      <c r="AH23" s="226"/>
      <c r="AI23" s="227" t="s">
        <v>13</v>
      </c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49">
        <f>28000-160</f>
        <v>27840</v>
      </c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28">
        <v>27840</v>
      </c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12">
        <f t="shared" si="1"/>
        <v>0</v>
      </c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4"/>
      <c r="DG23" s="31"/>
    </row>
    <row r="24" spans="1:110" s="16" customFormat="1" ht="70.5" customHeight="1">
      <c r="A24" s="203" t="s">
        <v>29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25" t="s">
        <v>294</v>
      </c>
      <c r="AD24" s="226"/>
      <c r="AE24" s="226"/>
      <c r="AF24" s="226"/>
      <c r="AG24" s="226"/>
      <c r="AH24" s="226"/>
      <c r="AI24" s="227" t="s">
        <v>360</v>
      </c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49">
        <v>14000</v>
      </c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28">
        <v>0</v>
      </c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12">
        <f t="shared" si="1"/>
        <v>14000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4"/>
    </row>
    <row r="25" spans="1:110" s="16" customFormat="1" ht="53.25" customHeight="1">
      <c r="A25" s="203" t="s">
        <v>30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25" t="s">
        <v>294</v>
      </c>
      <c r="AD25" s="226"/>
      <c r="AE25" s="226"/>
      <c r="AF25" s="226"/>
      <c r="AG25" s="226"/>
      <c r="AH25" s="226"/>
      <c r="AI25" s="227" t="s">
        <v>361</v>
      </c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01">
        <v>106000</v>
      </c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28">
        <v>87220.34</v>
      </c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12">
        <f t="shared" si="1"/>
        <v>18779.660000000003</v>
      </c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4"/>
    </row>
    <row r="26" spans="1:110" s="42" customFormat="1" ht="54" customHeight="1">
      <c r="A26" s="44" t="s">
        <v>450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50" t="s">
        <v>294</v>
      </c>
      <c r="AD26" s="251"/>
      <c r="AE26" s="251"/>
      <c r="AF26" s="251"/>
      <c r="AG26" s="251"/>
      <c r="AH26" s="251"/>
      <c r="AI26" s="252" t="s">
        <v>449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48">
        <v>6000</v>
      </c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>
        <v>1238.56</v>
      </c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12">
        <f t="shared" si="1"/>
        <v>4761.4400000000005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4"/>
    </row>
    <row r="27" spans="1:110" s="16" customFormat="1" ht="81.75" customHeight="1" hidden="1">
      <c r="A27" s="203" t="s">
        <v>445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25" t="s">
        <v>294</v>
      </c>
      <c r="AD27" s="226"/>
      <c r="AE27" s="226"/>
      <c r="AF27" s="226"/>
      <c r="AG27" s="226"/>
      <c r="AH27" s="226"/>
      <c r="AI27" s="227" t="s">
        <v>443</v>
      </c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49">
        <v>0</v>
      </c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28">
        <v>0</v>
      </c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12">
        <f t="shared" si="1"/>
        <v>0</v>
      </c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4"/>
    </row>
    <row r="28" spans="1:113" ht="81" customHeight="1">
      <c r="A28" s="203" t="s">
        <v>186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4" t="s">
        <v>294</v>
      </c>
      <c r="AD28" s="205"/>
      <c r="AE28" s="205"/>
      <c r="AF28" s="205"/>
      <c r="AG28" s="205"/>
      <c r="AH28" s="205"/>
      <c r="AI28" s="202" t="s">
        <v>62</v>
      </c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12">
        <v>200700</v>
      </c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>
        <v>64537.13</v>
      </c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>
        <f t="shared" si="1"/>
        <v>136162.87</v>
      </c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4"/>
      <c r="DI28" s="30"/>
    </row>
    <row r="29" spans="1:143" ht="114" customHeight="1">
      <c r="A29" s="203" t="s">
        <v>187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 t="s">
        <v>294</v>
      </c>
      <c r="AD29" s="205"/>
      <c r="AE29" s="205"/>
      <c r="AF29" s="205"/>
      <c r="AG29" s="205"/>
      <c r="AH29" s="205"/>
      <c r="AI29" s="202" t="s">
        <v>63</v>
      </c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12">
        <v>54700</v>
      </c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>
        <v>18750.27</v>
      </c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>
        <f t="shared" si="1"/>
        <v>35949.729999999996</v>
      </c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4"/>
      <c r="DI29" s="30"/>
      <c r="DO29" s="30"/>
      <c r="DX29" s="223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</row>
    <row r="30" spans="1:110" ht="96.75" customHeight="1" hidden="1">
      <c r="A30" s="203" t="s">
        <v>49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4" t="s">
        <v>294</v>
      </c>
      <c r="AD30" s="205"/>
      <c r="AE30" s="205"/>
      <c r="AF30" s="205"/>
      <c r="AG30" s="205"/>
      <c r="AH30" s="205"/>
      <c r="AI30" s="191" t="s">
        <v>349</v>
      </c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212">
        <v>0</v>
      </c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>
        <v>0</v>
      </c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>
        <f t="shared" si="1"/>
        <v>0</v>
      </c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4"/>
    </row>
    <row r="31" spans="1:110" ht="96.75" customHeight="1">
      <c r="A31" s="203" t="s">
        <v>31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4" t="s">
        <v>294</v>
      </c>
      <c r="AD31" s="205"/>
      <c r="AE31" s="205"/>
      <c r="AF31" s="205"/>
      <c r="AG31" s="205"/>
      <c r="AH31" s="205"/>
      <c r="AI31" s="191" t="s">
        <v>362</v>
      </c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212">
        <v>1500</v>
      </c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>
        <v>1500</v>
      </c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>
        <f t="shared" si="1"/>
        <v>0</v>
      </c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4"/>
    </row>
    <row r="32" spans="1:111" s="15" customFormat="1" ht="99.75" customHeight="1">
      <c r="A32" s="203" t="s">
        <v>32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192" t="s">
        <v>294</v>
      </c>
      <c r="AD32" s="193"/>
      <c r="AE32" s="193"/>
      <c r="AF32" s="193"/>
      <c r="AG32" s="193"/>
      <c r="AH32" s="194"/>
      <c r="AI32" s="195" t="s">
        <v>363</v>
      </c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7"/>
      <c r="AZ32" s="209">
        <v>2000</v>
      </c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1"/>
      <c r="BW32" s="209">
        <v>1500</v>
      </c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1"/>
      <c r="CO32" s="212">
        <f t="shared" si="1"/>
        <v>500</v>
      </c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4"/>
      <c r="DG32" s="32"/>
    </row>
    <row r="33" spans="1:111" ht="84" customHeight="1" hidden="1">
      <c r="A33" s="44" t="s">
        <v>181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6" t="s">
        <v>294</v>
      </c>
      <c r="AD33" s="207"/>
      <c r="AE33" s="207"/>
      <c r="AF33" s="207"/>
      <c r="AG33" s="207"/>
      <c r="AH33" s="208"/>
      <c r="AI33" s="198" t="s">
        <v>188</v>
      </c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200"/>
      <c r="AZ33" s="215">
        <v>0</v>
      </c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5">
        <v>0</v>
      </c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7"/>
      <c r="CO33" s="212">
        <f t="shared" si="1"/>
        <v>0</v>
      </c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4"/>
      <c r="DG33" s="31"/>
    </row>
    <row r="34" spans="1:110" s="15" customFormat="1" ht="108.75" customHeight="1" hidden="1">
      <c r="A34" s="203" t="s">
        <v>353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192" t="s">
        <v>294</v>
      </c>
      <c r="AD34" s="193"/>
      <c r="AE34" s="193"/>
      <c r="AF34" s="193"/>
      <c r="AG34" s="193"/>
      <c r="AH34" s="194"/>
      <c r="AI34" s="195" t="s">
        <v>364</v>
      </c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7"/>
      <c r="AZ34" s="209">
        <v>0</v>
      </c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209" t="s">
        <v>386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1"/>
      <c r="CO34" s="212" t="e">
        <f t="shared" si="1"/>
        <v>#VALUE!</v>
      </c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4"/>
    </row>
    <row r="35" spans="1:119" ht="79.5" customHeight="1">
      <c r="A35" s="203" t="s">
        <v>75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6" t="s">
        <v>294</v>
      </c>
      <c r="AD35" s="207"/>
      <c r="AE35" s="207"/>
      <c r="AF35" s="207"/>
      <c r="AG35" s="207"/>
      <c r="AH35" s="208"/>
      <c r="AI35" s="198" t="s">
        <v>74</v>
      </c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200"/>
      <c r="AZ35" s="209">
        <v>852600</v>
      </c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209">
        <v>648743.12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1"/>
      <c r="CO35" s="212">
        <f t="shared" si="1"/>
        <v>203856.88</v>
      </c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4"/>
      <c r="DG35" s="18"/>
      <c r="DI35" s="30"/>
      <c r="DO35" s="30"/>
    </row>
    <row r="36" spans="1:119" ht="73.5" customHeight="1">
      <c r="A36" s="203" t="s">
        <v>33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6" t="s">
        <v>294</v>
      </c>
      <c r="AD36" s="207"/>
      <c r="AE36" s="207"/>
      <c r="AF36" s="207"/>
      <c r="AG36" s="207"/>
      <c r="AH36" s="208"/>
      <c r="AI36" s="198" t="s">
        <v>365</v>
      </c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  <c r="AZ36" s="209">
        <v>141000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209">
        <v>121134.31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1"/>
      <c r="CO36" s="212">
        <f t="shared" si="1"/>
        <v>19865.690000000002</v>
      </c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4"/>
      <c r="DG36" s="18"/>
      <c r="DI36" s="30"/>
      <c r="DO36" s="30"/>
    </row>
    <row r="37" spans="1:111" ht="82.5" customHeight="1">
      <c r="A37" s="203" t="s">
        <v>34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6" t="s">
        <v>294</v>
      </c>
      <c r="AD37" s="207"/>
      <c r="AE37" s="207"/>
      <c r="AF37" s="207"/>
      <c r="AG37" s="207"/>
      <c r="AH37" s="208"/>
      <c r="AI37" s="198" t="s">
        <v>366</v>
      </c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200"/>
      <c r="AZ37" s="220">
        <f>38592-12707.62</f>
        <v>25884.379999999997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2"/>
      <c r="BW37" s="215">
        <v>25884.38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212">
        <f t="shared" si="1"/>
        <v>0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4"/>
      <c r="DG37" s="18"/>
    </row>
    <row r="38" spans="1:111" ht="85.5" customHeight="1">
      <c r="A38" s="203" t="s">
        <v>35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6" t="s">
        <v>294</v>
      </c>
      <c r="AD38" s="207"/>
      <c r="AE38" s="207"/>
      <c r="AF38" s="207"/>
      <c r="AG38" s="207"/>
      <c r="AH38" s="208"/>
      <c r="AI38" s="198" t="s">
        <v>367</v>
      </c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200"/>
      <c r="AZ38" s="209">
        <v>237000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1"/>
      <c r="BW38" s="215">
        <v>219690</v>
      </c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7"/>
      <c r="CO38" s="212">
        <f t="shared" si="1"/>
        <v>17310</v>
      </c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4"/>
      <c r="DG38" s="18"/>
    </row>
    <row r="39" spans="1:111" ht="82.5" customHeight="1">
      <c r="A39" s="203" t="s">
        <v>36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6" t="s">
        <v>294</v>
      </c>
      <c r="AD39" s="207"/>
      <c r="AE39" s="207"/>
      <c r="AF39" s="207"/>
      <c r="AG39" s="207"/>
      <c r="AH39" s="208"/>
      <c r="AI39" s="198" t="s">
        <v>368</v>
      </c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200"/>
      <c r="AZ39" s="209">
        <f>902704.88+955.01</f>
        <v>903659.89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1"/>
      <c r="BW39" s="215">
        <v>836473.32</v>
      </c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7"/>
      <c r="CO39" s="212">
        <f t="shared" si="1"/>
        <v>67186.57000000007</v>
      </c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4"/>
      <c r="DG39" s="18"/>
    </row>
    <row r="40" spans="1:111" ht="111" customHeight="1" hidden="1">
      <c r="A40" s="44" t="s">
        <v>65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92" t="s">
        <v>294</v>
      </c>
      <c r="AD40" s="193"/>
      <c r="AE40" s="193"/>
      <c r="AF40" s="193"/>
      <c r="AG40" s="193"/>
      <c r="AH40" s="194"/>
      <c r="AI40" s="195" t="s">
        <v>14</v>
      </c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7"/>
      <c r="AZ40" s="209">
        <v>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1"/>
      <c r="BW40" s="209">
        <v>0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212">
        <f t="shared" si="1"/>
        <v>0</v>
      </c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4"/>
      <c r="DG40" s="18"/>
    </row>
    <row r="41" spans="1:111" ht="105.75" customHeight="1" hidden="1">
      <c r="A41" s="44" t="s">
        <v>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92" t="s">
        <v>294</v>
      </c>
      <c r="AD41" s="193"/>
      <c r="AE41" s="193"/>
      <c r="AF41" s="193"/>
      <c r="AG41" s="193"/>
      <c r="AH41" s="194"/>
      <c r="AI41" s="195" t="s">
        <v>15</v>
      </c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7"/>
      <c r="AZ41" s="209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1"/>
      <c r="BW41" s="209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1"/>
      <c r="CO41" s="212">
        <f t="shared" si="1"/>
        <v>0</v>
      </c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4"/>
      <c r="DG41" s="18"/>
    </row>
    <row r="42" spans="1:110" ht="97.5" customHeight="1">
      <c r="A42" s="203" t="s">
        <v>71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6" t="s">
        <v>294</v>
      </c>
      <c r="AD42" s="207"/>
      <c r="AE42" s="207"/>
      <c r="AF42" s="207"/>
      <c r="AG42" s="207"/>
      <c r="AH42" s="208"/>
      <c r="AI42" s="198" t="s">
        <v>70</v>
      </c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200"/>
      <c r="AZ42" s="209">
        <v>5000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1"/>
      <c r="BW42" s="215">
        <v>0</v>
      </c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7"/>
      <c r="CO42" s="212">
        <f t="shared" si="1"/>
        <v>5000</v>
      </c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4"/>
    </row>
    <row r="43" spans="1:111" ht="68.25" customHeight="1" hidden="1">
      <c r="A43" s="44" t="s">
        <v>46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92" t="s">
        <v>294</v>
      </c>
      <c r="AD43" s="193"/>
      <c r="AE43" s="193"/>
      <c r="AF43" s="193"/>
      <c r="AG43" s="193"/>
      <c r="AH43" s="194"/>
      <c r="AI43" s="195" t="s">
        <v>45</v>
      </c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7"/>
      <c r="AZ43" s="209">
        <v>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1"/>
      <c r="BW43" s="209">
        <v>0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1"/>
      <c r="CO43" s="212">
        <f t="shared" si="1"/>
        <v>0</v>
      </c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4"/>
      <c r="DG43" s="18"/>
    </row>
    <row r="44" spans="1:111" ht="87" customHeight="1" hidden="1">
      <c r="A44" s="44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92" t="s">
        <v>294</v>
      </c>
      <c r="AD44" s="193"/>
      <c r="AE44" s="193"/>
      <c r="AF44" s="193"/>
      <c r="AG44" s="193"/>
      <c r="AH44" s="194"/>
      <c r="AI44" s="195" t="s">
        <v>44</v>
      </c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7"/>
      <c r="AZ44" s="209">
        <v>0</v>
      </c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1"/>
      <c r="BW44" s="209">
        <v>0</v>
      </c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1"/>
      <c r="CO44" s="212">
        <f t="shared" si="1"/>
        <v>0</v>
      </c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4"/>
      <c r="DG44" s="18"/>
    </row>
    <row r="45" spans="1:110" ht="87.75" customHeight="1" hidden="1">
      <c r="A45" s="203" t="s">
        <v>37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6" t="s">
        <v>294</v>
      </c>
      <c r="AD45" s="207"/>
      <c r="AE45" s="207"/>
      <c r="AF45" s="207"/>
      <c r="AG45" s="207"/>
      <c r="AH45" s="208"/>
      <c r="AI45" s="198" t="s">
        <v>16</v>
      </c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200"/>
      <c r="AZ45" s="209">
        <v>0</v>
      </c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1"/>
      <c r="BW45" s="215">
        <v>0</v>
      </c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7"/>
      <c r="CO45" s="212">
        <f t="shared" si="1"/>
        <v>0</v>
      </c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4"/>
    </row>
    <row r="46" spans="1:110" ht="110.25" customHeight="1">
      <c r="A46" s="203" t="s">
        <v>40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4" t="s">
        <v>294</v>
      </c>
      <c r="AD46" s="205"/>
      <c r="AE46" s="205"/>
      <c r="AF46" s="205"/>
      <c r="AG46" s="205"/>
      <c r="AH46" s="205"/>
      <c r="AI46" s="191" t="s">
        <v>369</v>
      </c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213">
        <f>21000+6000</f>
        <v>27000</v>
      </c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2">
        <v>6000</v>
      </c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>
        <f t="shared" si="1"/>
        <v>21000</v>
      </c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4"/>
    </row>
    <row r="47" spans="1:110" ht="108.75" customHeight="1">
      <c r="A47" s="203" t="s">
        <v>38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4" t="s">
        <v>294</v>
      </c>
      <c r="AD47" s="205"/>
      <c r="AE47" s="205"/>
      <c r="AF47" s="205"/>
      <c r="AG47" s="205"/>
      <c r="AH47" s="205"/>
      <c r="AI47" s="191" t="s">
        <v>17</v>
      </c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201">
        <v>2000</v>
      </c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12">
        <v>2000</v>
      </c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>
        <f t="shared" si="1"/>
        <v>0</v>
      </c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4"/>
    </row>
    <row r="48" spans="1:110" s="15" customFormat="1" ht="98.25" customHeight="1">
      <c r="A48" s="203" t="s">
        <v>354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18" t="s">
        <v>294</v>
      </c>
      <c r="AD48" s="219"/>
      <c r="AE48" s="219"/>
      <c r="AF48" s="219"/>
      <c r="AG48" s="219"/>
      <c r="AH48" s="219"/>
      <c r="AI48" s="202" t="s">
        <v>370</v>
      </c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13">
        <f>220300+4677200</f>
        <v>4897500</v>
      </c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01">
        <v>4393700</v>
      </c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12">
        <f t="shared" si="1"/>
        <v>503800</v>
      </c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4"/>
    </row>
    <row r="49" spans="1:113" s="15" customFormat="1" ht="68.25" customHeight="1">
      <c r="A49" s="203" t="s">
        <v>51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18" t="s">
        <v>294</v>
      </c>
      <c r="AD49" s="219"/>
      <c r="AE49" s="219"/>
      <c r="AF49" s="219"/>
      <c r="AG49" s="219"/>
      <c r="AH49" s="219"/>
      <c r="AI49" s="202" t="s">
        <v>50</v>
      </c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1">
        <v>50000</v>
      </c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>
        <v>50000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12">
        <f t="shared" si="1"/>
        <v>0</v>
      </c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4"/>
      <c r="DI49" s="41"/>
    </row>
    <row r="50" spans="1:110" s="15" customFormat="1" ht="76.5" customHeight="1" hidden="1">
      <c r="A50" s="44" t="s">
        <v>80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18" t="s">
        <v>294</v>
      </c>
      <c r="AD50" s="219"/>
      <c r="AE50" s="219"/>
      <c r="AF50" s="219"/>
      <c r="AG50" s="219"/>
      <c r="AH50" s="219"/>
      <c r="AI50" s="202" t="s">
        <v>77</v>
      </c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1">
        <v>0</v>
      </c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>
        <v>0</v>
      </c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12">
        <f t="shared" si="1"/>
        <v>0</v>
      </c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4"/>
    </row>
    <row r="51" spans="1:110" s="15" customFormat="1" ht="86.25" customHeight="1" hidden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18" t="s">
        <v>294</v>
      </c>
      <c r="AD51" s="219"/>
      <c r="AE51" s="219"/>
      <c r="AF51" s="219"/>
      <c r="AG51" s="219"/>
      <c r="AH51" s="219"/>
      <c r="AI51" s="202" t="s">
        <v>52</v>
      </c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1">
        <v>0</v>
      </c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>
        <v>0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12">
        <f t="shared" si="1"/>
        <v>0</v>
      </c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4"/>
    </row>
    <row r="52" spans="1:110" s="15" customFormat="1" ht="84" customHeight="1" hidden="1">
      <c r="A52" s="203" t="s">
        <v>67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18" t="s">
        <v>294</v>
      </c>
      <c r="AD52" s="219"/>
      <c r="AE52" s="219"/>
      <c r="AF52" s="219"/>
      <c r="AG52" s="219"/>
      <c r="AH52" s="219"/>
      <c r="AI52" s="202" t="s">
        <v>66</v>
      </c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1">
        <v>0</v>
      </c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>
        <v>0</v>
      </c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12">
        <f t="shared" si="1"/>
        <v>0</v>
      </c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4"/>
    </row>
    <row r="53" spans="1:110" s="15" customFormat="1" ht="125.25" customHeight="1" hidden="1">
      <c r="A53" s="203" t="s">
        <v>446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18" t="s">
        <v>294</v>
      </c>
      <c r="AD53" s="219"/>
      <c r="AE53" s="219"/>
      <c r="AF53" s="219"/>
      <c r="AG53" s="219"/>
      <c r="AH53" s="219"/>
      <c r="AI53" s="202" t="s">
        <v>444</v>
      </c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1">
        <v>0</v>
      </c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>
        <v>0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12">
        <f t="shared" si="1"/>
        <v>0</v>
      </c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4"/>
    </row>
    <row r="54" spans="1:113" s="15" customFormat="1" ht="126" customHeight="1">
      <c r="A54" s="44" t="s">
        <v>79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18" t="s">
        <v>294</v>
      </c>
      <c r="AD54" s="219"/>
      <c r="AE54" s="219"/>
      <c r="AF54" s="219"/>
      <c r="AG54" s="219"/>
      <c r="AH54" s="219"/>
      <c r="AI54" s="202" t="s">
        <v>78</v>
      </c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1">
        <v>78771.72</v>
      </c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>
        <v>65643.1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12">
        <f t="shared" si="1"/>
        <v>13128.619999999995</v>
      </c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4"/>
      <c r="DI54" s="41"/>
    </row>
    <row r="55" spans="1:110" ht="75" customHeight="1" thickBot="1">
      <c r="A55" s="203" t="s">
        <v>39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40" t="s">
        <v>294</v>
      </c>
      <c r="AD55" s="241"/>
      <c r="AE55" s="241"/>
      <c r="AF55" s="241"/>
      <c r="AG55" s="241"/>
      <c r="AH55" s="242"/>
      <c r="AI55" s="243" t="s">
        <v>371</v>
      </c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5"/>
      <c r="AZ55" s="237">
        <v>3000</v>
      </c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9"/>
      <c r="BW55" s="237">
        <v>0</v>
      </c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9"/>
      <c r="CO55" s="212">
        <f t="shared" si="1"/>
        <v>3000</v>
      </c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4"/>
    </row>
    <row r="56" spans="1:110" ht="81" customHeight="1" hidden="1" thickBot="1">
      <c r="A56" s="44" t="s">
        <v>61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240" t="s">
        <v>294</v>
      </c>
      <c r="AD56" s="241"/>
      <c r="AE56" s="241"/>
      <c r="AF56" s="241"/>
      <c r="AG56" s="241"/>
      <c r="AH56" s="242"/>
      <c r="AI56" s="243" t="s">
        <v>42</v>
      </c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5"/>
      <c r="AZ56" s="269">
        <v>0</v>
      </c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1"/>
      <c r="BW56" s="237">
        <v>0</v>
      </c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9"/>
      <c r="CO56" s="212">
        <f t="shared" si="1"/>
        <v>0</v>
      </c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4"/>
    </row>
    <row r="57" spans="1:110" ht="87.75" customHeight="1" thickBot="1">
      <c r="A57" s="203" t="s">
        <v>19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40" t="s">
        <v>294</v>
      </c>
      <c r="AD57" s="241"/>
      <c r="AE57" s="241"/>
      <c r="AF57" s="241"/>
      <c r="AG57" s="241"/>
      <c r="AH57" s="242"/>
      <c r="AI57" s="243" t="s">
        <v>18</v>
      </c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5"/>
      <c r="AZ57" s="237">
        <v>47800</v>
      </c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9"/>
      <c r="BW57" s="237">
        <v>47800</v>
      </c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9"/>
      <c r="CO57" s="212">
        <f t="shared" si="1"/>
        <v>0</v>
      </c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4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203" t="s">
        <v>318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29" t="s">
        <v>295</v>
      </c>
      <c r="AD59" s="230"/>
      <c r="AE59" s="230"/>
      <c r="AF59" s="230"/>
      <c r="AG59" s="230"/>
      <c r="AH59" s="231"/>
      <c r="AI59" s="232" t="s">
        <v>287</v>
      </c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4"/>
      <c r="AZ59" s="235">
        <v>50753.79</v>
      </c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5">
        <f>'стр.1'!BW13-Лист1!BW5</f>
        <v>1927407.6500000004</v>
      </c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5" t="s">
        <v>287</v>
      </c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47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</row>
  </sheetData>
  <sheetProtection/>
  <mergeCells count="340">
    <mergeCell ref="A10:AB10"/>
    <mergeCell ref="AC10:AH10"/>
    <mergeCell ref="AI10:AY10"/>
    <mergeCell ref="AZ10:BV10"/>
    <mergeCell ref="BW10:CN10"/>
    <mergeCell ref="CO10:DF10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31:AB31"/>
    <mergeCell ref="AZ28:BV28"/>
    <mergeCell ref="A30:AB30"/>
    <mergeCell ref="AC30:AH30"/>
    <mergeCell ref="A28:AB28"/>
    <mergeCell ref="A29:AB29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I53:AY53"/>
    <mergeCell ref="AZ53:BV53"/>
    <mergeCell ref="AI54:AY54"/>
    <mergeCell ref="AZ54:BV54"/>
    <mergeCell ref="AI56:AY56"/>
    <mergeCell ref="AZ56:BV56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AI19:AY19"/>
    <mergeCell ref="AZ19:BV19"/>
    <mergeCell ref="AI20:AY20"/>
    <mergeCell ref="AZ20:BV20"/>
    <mergeCell ref="AI18:AY18"/>
    <mergeCell ref="AZ18:BV18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BW23:CN23"/>
    <mergeCell ref="AI23:AY23"/>
    <mergeCell ref="AZ23:BV23"/>
    <mergeCell ref="AI22:AY22"/>
    <mergeCell ref="AZ22:BV22"/>
    <mergeCell ref="AZ21:BV21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A57:AB57"/>
    <mergeCell ref="A59:AB59"/>
    <mergeCell ref="AC59:AH59"/>
    <mergeCell ref="AI59:AY59"/>
    <mergeCell ref="AZ59:BV59"/>
    <mergeCell ref="A56:AB5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A41:AB41"/>
    <mergeCell ref="AI47:AY47"/>
    <mergeCell ref="A44:AB44"/>
    <mergeCell ref="AC41:AH41"/>
    <mergeCell ref="AI44:AY44"/>
    <mergeCell ref="AI43:AY43"/>
    <mergeCell ref="AI46:AY46"/>
    <mergeCell ref="AI42:AY42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="154" zoomScaleSheetLayoutView="154" zoomScalePageLayoutView="0" workbookViewId="0" topLeftCell="A23">
      <selection activeCell="AI33" sqref="AI33:AY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197</v>
      </c>
    </row>
    <row r="2" spans="1:110" s="3" customFormat="1" ht="21" customHeight="1">
      <c r="A2" s="360" t="s">
        <v>383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</row>
    <row r="3" spans="1:110" ht="54" customHeight="1">
      <c r="A3" s="349" t="s">
        <v>281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 t="s">
        <v>282</v>
      </c>
      <c r="AD3" s="343"/>
      <c r="AE3" s="343"/>
      <c r="AF3" s="343"/>
      <c r="AG3" s="343"/>
      <c r="AH3" s="343"/>
      <c r="AI3" s="343" t="s">
        <v>384</v>
      </c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 t="s">
        <v>321</v>
      </c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 t="s">
        <v>283</v>
      </c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 t="s">
        <v>284</v>
      </c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4"/>
    </row>
    <row r="4" spans="1:110" s="9" customFormat="1" ht="12" customHeight="1" thickBot="1">
      <c r="A4" s="350">
        <v>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30">
        <v>2</v>
      </c>
      <c r="AD4" s="330"/>
      <c r="AE4" s="330"/>
      <c r="AF4" s="330"/>
      <c r="AG4" s="330"/>
      <c r="AH4" s="330"/>
      <c r="AI4" s="330">
        <v>3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>
        <v>4</v>
      </c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>
        <v>5</v>
      </c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>
        <v>6</v>
      </c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8"/>
    </row>
    <row r="5" spans="1:110" ht="22.5" customHeight="1">
      <c r="A5" s="352" t="s">
        <v>258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3"/>
      <c r="AC5" s="354" t="s">
        <v>317</v>
      </c>
      <c r="AD5" s="347"/>
      <c r="AE5" s="347"/>
      <c r="AF5" s="347"/>
      <c r="AG5" s="347"/>
      <c r="AH5" s="347"/>
      <c r="AI5" s="347" t="s">
        <v>287</v>
      </c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39">
        <f>AZ29</f>
        <v>50753.79</v>
      </c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39">
        <f>BW6+BW29</f>
        <v>-1927407.6500000004</v>
      </c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39">
        <f>BW5+AZ5</f>
        <v>-1876653.8600000003</v>
      </c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8"/>
    </row>
    <row r="6" spans="1:110" ht="12" customHeight="1">
      <c r="A6" s="312" t="s">
        <v>285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303" t="s">
        <v>297</v>
      </c>
      <c r="AD6" s="304"/>
      <c r="AE6" s="304"/>
      <c r="AF6" s="304"/>
      <c r="AG6" s="304"/>
      <c r="AH6" s="305"/>
      <c r="AI6" s="308" t="s">
        <v>287</v>
      </c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5"/>
      <c r="AZ6" s="331" t="s">
        <v>386</v>
      </c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5"/>
      <c r="BW6" s="331">
        <f>BW12+BW11</f>
        <v>0</v>
      </c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5"/>
      <c r="CO6" s="331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45"/>
    </row>
    <row r="7" spans="1:110" ht="22.5" customHeight="1">
      <c r="A7" s="320" t="s">
        <v>259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1"/>
      <c r="AC7" s="306"/>
      <c r="AD7" s="294"/>
      <c r="AE7" s="294"/>
      <c r="AF7" s="294"/>
      <c r="AG7" s="294"/>
      <c r="AH7" s="307"/>
      <c r="AI7" s="309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307"/>
      <c r="AZ7" s="336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337"/>
      <c r="BW7" s="336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337"/>
      <c r="CO7" s="336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346"/>
    </row>
    <row r="8" spans="1:110" ht="15" customHeight="1">
      <c r="A8" s="318" t="s">
        <v>296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303" t="s">
        <v>297</v>
      </c>
      <c r="AD8" s="304"/>
      <c r="AE8" s="304"/>
      <c r="AF8" s="304"/>
      <c r="AG8" s="304"/>
      <c r="AH8" s="305"/>
      <c r="AI8" s="308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5"/>
      <c r="AZ8" s="331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41"/>
      <c r="BW8" s="331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41"/>
      <c r="CO8" s="331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3"/>
    </row>
    <row r="9" spans="1:110" ht="57.75" customHeight="1" hidden="1">
      <c r="A9" s="323" t="s">
        <v>397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4"/>
      <c r="AC9" s="306"/>
      <c r="AD9" s="294"/>
      <c r="AE9" s="294"/>
      <c r="AF9" s="294"/>
      <c r="AG9" s="294"/>
      <c r="AH9" s="307"/>
      <c r="AI9" s="309" t="s">
        <v>203</v>
      </c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307"/>
      <c r="AZ9" s="327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42"/>
      <c r="BW9" s="327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42"/>
      <c r="CO9" s="327" t="s">
        <v>386</v>
      </c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9"/>
    </row>
    <row r="10" spans="1:110" ht="56.25" customHeight="1" hidden="1">
      <c r="A10" s="325" t="s">
        <v>406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6"/>
      <c r="AC10" s="299" t="s">
        <v>407</v>
      </c>
      <c r="AD10" s="296"/>
      <c r="AE10" s="296"/>
      <c r="AF10" s="296"/>
      <c r="AG10" s="296"/>
      <c r="AH10" s="296"/>
      <c r="AI10" s="296" t="s">
        <v>408</v>
      </c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 t="s">
        <v>386</v>
      </c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22"/>
    </row>
    <row r="11" spans="1:110" ht="62.25" customHeight="1">
      <c r="A11" s="316" t="s">
        <v>397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7"/>
      <c r="AC11" s="299" t="s">
        <v>41</v>
      </c>
      <c r="AD11" s="296"/>
      <c r="AE11" s="296"/>
      <c r="AF11" s="296"/>
      <c r="AG11" s="296"/>
      <c r="AH11" s="296"/>
      <c r="AI11" s="296" t="s">
        <v>203</v>
      </c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355">
        <v>0</v>
      </c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00">
        <v>0</v>
      </c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 t="s">
        <v>386</v>
      </c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22"/>
    </row>
    <row r="12" spans="1:110" ht="69" customHeight="1">
      <c r="A12" s="316" t="s">
        <v>406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7"/>
      <c r="AC12" s="299" t="s">
        <v>407</v>
      </c>
      <c r="AD12" s="296"/>
      <c r="AE12" s="296"/>
      <c r="AF12" s="296"/>
      <c r="AG12" s="296"/>
      <c r="AH12" s="296"/>
      <c r="AI12" s="296" t="s">
        <v>408</v>
      </c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355">
        <v>0</v>
      </c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00">
        <v>0</v>
      </c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>
        <f>AZ12-BW12</f>
        <v>0</v>
      </c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22"/>
    </row>
    <row r="13" spans="1:110" ht="1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2"/>
      <c r="AC13" s="299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72" t="s">
        <v>386</v>
      </c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 t="s">
        <v>386</v>
      </c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 t="s">
        <v>386</v>
      </c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3"/>
    </row>
    <row r="14" spans="1:110" ht="1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2"/>
      <c r="AC14" s="299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72" t="s">
        <v>386</v>
      </c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 t="s">
        <v>386</v>
      </c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 t="s">
        <v>386</v>
      </c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3"/>
    </row>
    <row r="15" spans="1:110" ht="1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/>
      <c r="AC15" s="299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72" t="s">
        <v>386</v>
      </c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 t="s">
        <v>386</v>
      </c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 t="s">
        <v>386</v>
      </c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3"/>
    </row>
    <row r="16" spans="1:110" ht="1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2"/>
      <c r="AC16" s="299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72" t="s">
        <v>386</v>
      </c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 t="s">
        <v>386</v>
      </c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 t="s">
        <v>386</v>
      </c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3"/>
    </row>
    <row r="17" spans="1:110" ht="1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2"/>
      <c r="AC17" s="299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 t="s">
        <v>386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 t="s">
        <v>386</v>
      </c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3"/>
    </row>
    <row r="18" spans="1:110" ht="1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2"/>
      <c r="AC18" s="299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72" t="s">
        <v>386</v>
      </c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 t="s">
        <v>386</v>
      </c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386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3"/>
    </row>
    <row r="19" spans="1:110" ht="1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2"/>
      <c r="AC19" s="299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72" t="s">
        <v>386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 t="s">
        <v>386</v>
      </c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 t="s">
        <v>386</v>
      </c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3"/>
    </row>
    <row r="20" spans="1:110" ht="1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2"/>
      <c r="AC20" s="299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72" t="s">
        <v>386</v>
      </c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 t="s">
        <v>386</v>
      </c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 t="s">
        <v>386</v>
      </c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3"/>
    </row>
    <row r="21" spans="1:110" ht="1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2"/>
      <c r="AC21" s="299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72" t="s">
        <v>386</v>
      </c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 t="s">
        <v>386</v>
      </c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 t="s">
        <v>386</v>
      </c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</row>
    <row r="22" spans="1:110" ht="22.5" customHeight="1">
      <c r="A22" s="310" t="s">
        <v>260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1"/>
      <c r="AC22" s="299" t="s">
        <v>298</v>
      </c>
      <c r="AD22" s="296"/>
      <c r="AE22" s="296"/>
      <c r="AF22" s="296"/>
      <c r="AG22" s="296"/>
      <c r="AH22" s="296"/>
      <c r="AI22" s="296" t="s">
        <v>287</v>
      </c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72" t="s">
        <v>386</v>
      </c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 t="s">
        <v>386</v>
      </c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 t="s">
        <v>386</v>
      </c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3"/>
    </row>
    <row r="23" spans="1:110" ht="12" customHeight="1">
      <c r="A23" s="312" t="s">
        <v>296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3"/>
      <c r="AC23" s="303"/>
      <c r="AD23" s="304"/>
      <c r="AE23" s="304"/>
      <c r="AF23" s="304"/>
      <c r="AG23" s="304"/>
      <c r="AH23" s="305"/>
      <c r="AI23" s="308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5"/>
      <c r="AZ23" s="356" t="s">
        <v>386</v>
      </c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5"/>
      <c r="BW23" s="356" t="s">
        <v>386</v>
      </c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5"/>
      <c r="CO23" s="356" t="s">
        <v>386</v>
      </c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45"/>
    </row>
    <row r="24" spans="1:110" ht="15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5"/>
      <c r="AC24" s="306"/>
      <c r="AD24" s="294"/>
      <c r="AE24" s="294"/>
      <c r="AF24" s="294"/>
      <c r="AG24" s="294"/>
      <c r="AH24" s="307"/>
      <c r="AI24" s="309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307"/>
      <c r="AZ24" s="336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337"/>
      <c r="BW24" s="336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337"/>
      <c r="CO24" s="336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346"/>
    </row>
    <row r="25" spans="1:110" ht="1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2"/>
      <c r="AC25" s="299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72" t="s">
        <v>386</v>
      </c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 t="s">
        <v>386</v>
      </c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 t="s">
        <v>386</v>
      </c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3"/>
    </row>
    <row r="26" spans="1:110" ht="1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299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72" t="s">
        <v>386</v>
      </c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 t="s">
        <v>386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 t="s">
        <v>386</v>
      </c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</row>
    <row r="27" spans="1:110" ht="15" customHeight="1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2"/>
      <c r="AC27" s="299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72" t="s">
        <v>386</v>
      </c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 t="s">
        <v>386</v>
      </c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386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3"/>
    </row>
    <row r="28" spans="1:110" ht="1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C28" s="299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72" t="s">
        <v>386</v>
      </c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 t="s">
        <v>386</v>
      </c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 t="s">
        <v>386</v>
      </c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3"/>
    </row>
    <row r="29" spans="1:110" ht="15" customHeight="1">
      <c r="A29" s="10" t="s">
        <v>299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9" t="s">
        <v>300</v>
      </c>
      <c r="AD29" s="296"/>
      <c r="AE29" s="296"/>
      <c r="AF29" s="296"/>
      <c r="AG29" s="296"/>
      <c r="AH29" s="296"/>
      <c r="AI29" s="296" t="s">
        <v>376</v>
      </c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300">
        <f>Лист1!AZ59</f>
        <v>50753.79</v>
      </c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300">
        <f>-Лист1!BW59</f>
        <v>-1927407.6500000004</v>
      </c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300">
        <f>AZ29-BW29</f>
        <v>1978161.4400000004</v>
      </c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3"/>
    </row>
    <row r="30" spans="1:110" ht="21.75" customHeight="1">
      <c r="A30" s="297" t="s">
        <v>84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8"/>
      <c r="AC30" s="299" t="s">
        <v>301</v>
      </c>
      <c r="AD30" s="296"/>
      <c r="AE30" s="296"/>
      <c r="AF30" s="296"/>
      <c r="AG30" s="296"/>
      <c r="AH30" s="296"/>
      <c r="AI30" s="296" t="s">
        <v>374</v>
      </c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300">
        <f>-'стр.1'!BC13</f>
        <v>-13209974.09</v>
      </c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355">
        <v>12719308.92</v>
      </c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272" t="s">
        <v>287</v>
      </c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3"/>
    </row>
    <row r="31" spans="1:110" ht="1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2"/>
      <c r="AC31" s="285"/>
      <c r="AD31" s="275"/>
      <c r="AE31" s="275"/>
      <c r="AF31" s="275"/>
      <c r="AG31" s="275"/>
      <c r="AH31" s="276"/>
      <c r="AI31" s="274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6"/>
      <c r="AZ31" s="286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8"/>
      <c r="BW31" s="289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1"/>
      <c r="CO31" s="272" t="s">
        <v>287</v>
      </c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3"/>
    </row>
    <row r="32" spans="1:110" ht="24" customHeight="1" thickBot="1">
      <c r="A32" s="283" t="s">
        <v>85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4"/>
      <c r="AC32" s="361" t="s">
        <v>302</v>
      </c>
      <c r="AD32" s="359"/>
      <c r="AE32" s="359"/>
      <c r="AF32" s="359"/>
      <c r="AG32" s="359"/>
      <c r="AH32" s="359"/>
      <c r="AI32" s="359" t="s">
        <v>375</v>
      </c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62">
        <f>Лист1!AZ5</f>
        <v>13260727.88</v>
      </c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64">
        <v>10791901.27</v>
      </c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57" t="s">
        <v>287</v>
      </c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8"/>
    </row>
    <row r="33" spans="1:110" ht="15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2"/>
      <c r="AC33" s="285"/>
      <c r="AD33" s="275"/>
      <c r="AE33" s="275"/>
      <c r="AF33" s="275"/>
      <c r="AG33" s="275"/>
      <c r="AH33" s="276"/>
      <c r="AI33" s="274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6"/>
      <c r="AZ33" s="286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8"/>
      <c r="BW33" s="289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1"/>
      <c r="CO33" s="272" t="s">
        <v>287</v>
      </c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3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7" t="s">
        <v>460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BD35" s="280" t="s">
        <v>461</v>
      </c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</row>
    <row r="36" spans="1:97" s="2" customFormat="1" ht="45.7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8" t="s">
        <v>303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309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7" t="s">
        <v>427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K38" s="280" t="s">
        <v>463</v>
      </c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</row>
    <row r="39" spans="1:104" s="6" customFormat="1" ht="27.75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Z39" s="278" t="s">
        <v>303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309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7" t="s">
        <v>5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"/>
      <c r="AZ41" s="2"/>
      <c r="BA41" s="2"/>
      <c r="BB41" s="2"/>
      <c r="BC41" s="2"/>
      <c r="BD41" s="280" t="s">
        <v>232</v>
      </c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</row>
    <row r="42" spans="1:97" s="6" customFormat="1" ht="42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8" t="s">
        <v>303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309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293" t="s">
        <v>310</v>
      </c>
      <c r="B44" s="293"/>
      <c r="C44" s="294" t="s">
        <v>428</v>
      </c>
      <c r="D44" s="294"/>
      <c r="E44" s="294"/>
      <c r="F44" s="294"/>
      <c r="G44" s="295" t="s">
        <v>310</v>
      </c>
      <c r="H44" s="295"/>
      <c r="I44" s="280" t="s">
        <v>464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92">
        <v>2022</v>
      </c>
      <c r="AH44" s="292"/>
      <c r="AI44" s="292"/>
      <c r="AJ44" s="292"/>
      <c r="AK44" s="292"/>
      <c r="AL44" s="292"/>
      <c r="AM44" s="2" t="s">
        <v>293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2022-12-02T06:51:21Z</cp:lastPrinted>
  <dcterms:created xsi:type="dcterms:W3CDTF">2007-09-21T13:36:41Z</dcterms:created>
  <dcterms:modified xsi:type="dcterms:W3CDTF">2022-12-07T12:42:05Z</dcterms:modified>
  <cp:category/>
  <cp:version/>
  <cp:contentType/>
  <cp:contentStatus/>
</cp:coreProperties>
</file>